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berna\Desktop\ZAVRŠNI 2022. GODINE\"/>
    </mc:Choice>
  </mc:AlternateContent>
  <xr:revisionPtr revIDLastSave="0" documentId="13_ncr:1_{426AFECA-2641-4878-A691-20B5BEE4184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s="1"/>
  <c r="F292" i="9"/>
  <c r="F291" i="9"/>
  <c r="H290" i="9"/>
  <c r="G290" i="9"/>
  <c r="F290" i="9"/>
  <c r="E290" i="9"/>
  <c r="B290" i="9" s="1"/>
  <c r="F289" i="9"/>
  <c r="H288" i="9"/>
  <c r="E288" i="9" s="1"/>
  <c r="B288" i="9" s="1"/>
  <c r="G288" i="9"/>
  <c r="F288" i="9"/>
  <c r="F287" i="9"/>
  <c r="F286" i="9"/>
  <c r="H285" i="9"/>
  <c r="G285" i="9"/>
  <c r="F285" i="9"/>
  <c r="E285" i="9"/>
  <c r="B285" i="9" s="1"/>
  <c r="H284" i="9"/>
  <c r="G284" i="9"/>
  <c r="F284" i="9"/>
  <c r="H283" i="9"/>
  <c r="G283" i="9"/>
  <c r="F283" i="9"/>
  <c r="F282" i="9"/>
  <c r="H281" i="9"/>
  <c r="G281" i="9"/>
  <c r="F281" i="9"/>
  <c r="E281" i="9"/>
  <c r="B281" i="9" s="1"/>
  <c r="H280" i="9"/>
  <c r="G280" i="9"/>
  <c r="F280" i="9"/>
  <c r="H279" i="9"/>
  <c r="G279" i="9"/>
  <c r="F279" i="9"/>
  <c r="F278" i="9"/>
  <c r="F277" i="9"/>
  <c r="F276" i="9"/>
  <c r="F275" i="9"/>
  <c r="L274" i="9"/>
  <c r="F274" i="9" s="1"/>
  <c r="H274" i="9"/>
  <c r="I273" i="9"/>
  <c r="H273" i="9"/>
  <c r="F273" i="9"/>
  <c r="E272" i="9"/>
  <c r="M271" i="9"/>
  <c r="L271" i="9"/>
  <c r="F271" i="9"/>
  <c r="E271" i="9"/>
  <c r="B271" i="9" s="1"/>
  <c r="M270" i="9"/>
  <c r="L270" i="9"/>
  <c r="F270" i="9"/>
  <c r="B270" i="9" s="1"/>
  <c r="E270" i="9"/>
  <c r="M269" i="9"/>
  <c r="L269" i="9"/>
  <c r="F269" i="9" s="1"/>
  <c r="B269" i="9" s="1"/>
  <c r="E269" i="9"/>
  <c r="M268" i="9"/>
  <c r="F268" i="9" s="1"/>
  <c r="L268" i="9"/>
  <c r="E268" i="9"/>
  <c r="M267" i="9"/>
  <c r="L267" i="9"/>
  <c r="F267" i="9"/>
  <c r="E267" i="9"/>
  <c r="B267" i="9" s="1"/>
  <c r="M266" i="9"/>
  <c r="L266" i="9"/>
  <c r="F266" i="9" s="1"/>
  <c r="B266" i="9" s="1"/>
  <c r="E266" i="9"/>
  <c r="M265" i="9"/>
  <c r="L265" i="9"/>
  <c r="F265" i="9" s="1"/>
  <c r="B265" i="9" s="1"/>
  <c r="E265" i="9"/>
  <c r="M264" i="9"/>
  <c r="F264" i="9" s="1"/>
  <c r="B264" i="9" s="1"/>
  <c r="L264" i="9"/>
  <c r="E264" i="9"/>
  <c r="M263" i="9"/>
  <c r="L263" i="9"/>
  <c r="F263" i="9"/>
  <c r="E263" i="9"/>
  <c r="B263" i="9" s="1"/>
  <c r="M262" i="9"/>
  <c r="L262" i="9"/>
  <c r="F262" i="9"/>
  <c r="B262" i="9" s="1"/>
  <c r="E262" i="9"/>
  <c r="M261" i="9"/>
  <c r="L261" i="9"/>
  <c r="F261" i="9" s="1"/>
  <c r="B261" i="9" s="1"/>
  <c r="E261" i="9"/>
  <c r="M260" i="9"/>
  <c r="F260" i="9" s="1"/>
  <c r="L260" i="9"/>
  <c r="E260" i="9"/>
  <c r="M259" i="9"/>
  <c r="L259" i="9"/>
  <c r="F259" i="9"/>
  <c r="E259" i="9"/>
  <c r="B259" i="9" s="1"/>
  <c r="M258" i="9"/>
  <c r="L258" i="9"/>
  <c r="F258" i="9" s="1"/>
  <c r="B258" i="9" s="1"/>
  <c r="E258" i="9"/>
  <c r="M257" i="9"/>
  <c r="L257" i="9"/>
  <c r="F257" i="9" s="1"/>
  <c r="B257" i="9" s="1"/>
  <c r="E257" i="9"/>
  <c r="M256" i="9"/>
  <c r="F256" i="9" s="1"/>
  <c r="B256" i="9" s="1"/>
  <c r="L256" i="9"/>
  <c r="E256" i="9"/>
  <c r="M255" i="9"/>
  <c r="L255" i="9"/>
  <c r="F255" i="9"/>
  <c r="E255" i="9"/>
  <c r="B255" i="9" s="1"/>
  <c r="M254" i="9"/>
  <c r="L254" i="9"/>
  <c r="F254" i="9"/>
  <c r="B254" i="9" s="1"/>
  <c r="E254" i="9"/>
  <c r="M253" i="9"/>
  <c r="L253" i="9"/>
  <c r="F253" i="9" s="1"/>
  <c r="B253" i="9" s="1"/>
  <c r="E253" i="9"/>
  <c r="M252" i="9"/>
  <c r="F252" i="9" s="1"/>
  <c r="L252" i="9"/>
  <c r="E252" i="9"/>
  <c r="B252" i="9" s="1"/>
  <c r="M251" i="9"/>
  <c r="L251" i="9"/>
  <c r="F251" i="9"/>
  <c r="E251" i="9"/>
  <c r="B251" i="9" s="1"/>
  <c r="M250" i="9"/>
  <c r="L250" i="9"/>
  <c r="F250" i="9" s="1"/>
  <c r="B250" i="9" s="1"/>
  <c r="E250" i="9"/>
  <c r="M249" i="9"/>
  <c r="L249" i="9"/>
  <c r="F249" i="9" s="1"/>
  <c r="B249" i="9" s="1"/>
  <c r="E249" i="9"/>
  <c r="M248" i="9"/>
  <c r="F248" i="9" s="1"/>
  <c r="B248" i="9" s="1"/>
  <c r="L248" i="9"/>
  <c r="E248" i="9"/>
  <c r="M247" i="9"/>
  <c r="L247" i="9"/>
  <c r="F247" i="9"/>
  <c r="E247" i="9"/>
  <c r="B247" i="9" s="1"/>
  <c r="M246" i="9"/>
  <c r="L246" i="9"/>
  <c r="F246" i="9"/>
  <c r="B246" i="9" s="1"/>
  <c r="E246" i="9"/>
  <c r="M245" i="9"/>
  <c r="L245" i="9"/>
  <c r="F245" i="9" s="1"/>
  <c r="B245" i="9" s="1"/>
  <c r="E245" i="9"/>
  <c r="M244" i="9"/>
  <c r="F244" i="9" s="1"/>
  <c r="L244" i="9"/>
  <c r="E244" i="9"/>
  <c r="M243" i="9"/>
  <c r="L243" i="9"/>
  <c r="F243" i="9"/>
  <c r="E243" i="9"/>
  <c r="B243" i="9" s="1"/>
  <c r="M242" i="9"/>
  <c r="L242" i="9"/>
  <c r="F242" i="9" s="1"/>
  <c r="B242" i="9" s="1"/>
  <c r="E242" i="9"/>
  <c r="M241" i="9"/>
  <c r="L241" i="9"/>
  <c r="F241" i="9" s="1"/>
  <c r="B241" i="9" s="1"/>
  <c r="E241" i="9"/>
  <c r="M240" i="9"/>
  <c r="F240" i="9" s="1"/>
  <c r="B240" i="9" s="1"/>
  <c r="L240" i="9"/>
  <c r="E240" i="9"/>
  <c r="M239" i="9"/>
  <c r="L239" i="9"/>
  <c r="F239" i="9"/>
  <c r="E239" i="9"/>
  <c r="B239" i="9" s="1"/>
  <c r="M238" i="9"/>
  <c r="L238" i="9"/>
  <c r="F238" i="9"/>
  <c r="B238" i="9" s="1"/>
  <c r="E238" i="9"/>
  <c r="M237" i="9"/>
  <c r="L237" i="9"/>
  <c r="F237" i="9" s="1"/>
  <c r="B237" i="9" s="1"/>
  <c r="E237" i="9"/>
  <c r="M236" i="9"/>
  <c r="F236" i="9" s="1"/>
  <c r="L236" i="9"/>
  <c r="E236" i="9"/>
  <c r="B236" i="9" s="1"/>
  <c r="M235" i="9"/>
  <c r="L235" i="9"/>
  <c r="F235" i="9"/>
  <c r="E235" i="9"/>
  <c r="B235" i="9" s="1"/>
  <c r="M234" i="9"/>
  <c r="L234" i="9"/>
  <c r="F234" i="9" s="1"/>
  <c r="B234" i="9" s="1"/>
  <c r="E234" i="9"/>
  <c r="M233" i="9"/>
  <c r="L233" i="9"/>
  <c r="F233" i="9" s="1"/>
  <c r="B233" i="9" s="1"/>
  <c r="E233" i="9"/>
  <c r="M232" i="9"/>
  <c r="F232" i="9" s="1"/>
  <c r="B232" i="9" s="1"/>
  <c r="L232" i="9"/>
  <c r="E232" i="9"/>
  <c r="M231" i="9"/>
  <c r="L231" i="9"/>
  <c r="F231" i="9"/>
  <c r="E231" i="9"/>
  <c r="B231" i="9" s="1"/>
  <c r="M230" i="9"/>
  <c r="L230" i="9"/>
  <c r="F230" i="9"/>
  <c r="B230" i="9" s="1"/>
  <c r="E230" i="9"/>
  <c r="M229" i="9"/>
  <c r="L229" i="9"/>
  <c r="F229" i="9" s="1"/>
  <c r="B229" i="9" s="1"/>
  <c r="E229" i="9"/>
  <c r="M228" i="9"/>
  <c r="F228" i="9" s="1"/>
  <c r="L228" i="9"/>
  <c r="E228" i="9"/>
  <c r="B228" i="9" s="1"/>
  <c r="M227" i="9"/>
  <c r="L227" i="9"/>
  <c r="F227" i="9"/>
  <c r="E227" i="9"/>
  <c r="B227" i="9" s="1"/>
  <c r="M226" i="9"/>
  <c r="L226" i="9"/>
  <c r="F226" i="9" s="1"/>
  <c r="B226" i="9" s="1"/>
  <c r="E226" i="9"/>
  <c r="H225" i="9"/>
  <c r="G225" i="9"/>
  <c r="F225" i="9"/>
  <c r="M224" i="9"/>
  <c r="F224" i="9" s="1"/>
  <c r="B224" i="9" s="1"/>
  <c r="L224" i="9"/>
  <c r="E224" i="9"/>
  <c r="M223" i="9"/>
  <c r="L223" i="9"/>
  <c r="F223" i="9"/>
  <c r="E223" i="9"/>
  <c r="B223" i="9" s="1"/>
  <c r="M222" i="9"/>
  <c r="L222" i="9"/>
  <c r="F222" i="9"/>
  <c r="B222" i="9" s="1"/>
  <c r="E222" i="9"/>
  <c r="M221" i="9"/>
  <c r="L221" i="9"/>
  <c r="F221" i="9" s="1"/>
  <c r="B221" i="9" s="1"/>
  <c r="E221" i="9"/>
  <c r="M220" i="9"/>
  <c r="L220" i="9"/>
  <c r="E220" i="9"/>
  <c r="M219" i="9"/>
  <c r="L219" i="9"/>
  <c r="F219" i="9" s="1"/>
  <c r="E219" i="9"/>
  <c r="M218" i="9"/>
  <c r="L218" i="9"/>
  <c r="F218" i="9" s="1"/>
  <c r="B218" i="9" s="1"/>
  <c r="E218" i="9"/>
  <c r="M217" i="9"/>
  <c r="L217" i="9"/>
  <c r="F217" i="9" s="1"/>
  <c r="B217" i="9" s="1"/>
  <c r="E217" i="9"/>
  <c r="M216" i="9"/>
  <c r="L216" i="9"/>
  <c r="E216" i="9"/>
  <c r="M215" i="9"/>
  <c r="L215" i="9"/>
  <c r="F215" i="9"/>
  <c r="E215" i="9"/>
  <c r="B215" i="9" s="1"/>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c r="H158" i="9"/>
  <c r="G158" i="9"/>
  <c r="F158" i="9"/>
  <c r="E158" i="9"/>
  <c r="B158" i="9" s="1"/>
  <c r="H157" i="9"/>
  <c r="G157" i="9"/>
  <c r="E157" i="9" s="1"/>
  <c r="B157" i="9" s="1"/>
  <c r="F157" i="9"/>
  <c r="H156" i="9"/>
  <c r="G156" i="9"/>
  <c r="E156" i="9" s="1"/>
  <c r="B156" i="9" s="1"/>
  <c r="F156" i="9"/>
  <c r="H155" i="9"/>
  <c r="E155" i="9" s="1"/>
  <c r="B155" i="9" s="1"/>
  <c r="G155" i="9"/>
  <c r="F155" i="9"/>
  <c r="H154" i="9"/>
  <c r="G154" i="9"/>
  <c r="F154" i="9"/>
  <c r="E154" i="9"/>
  <c r="B154" i="9" s="1"/>
  <c r="H153" i="9"/>
  <c r="G153" i="9"/>
  <c r="E153" i="9" s="1"/>
  <c r="B153" i="9" s="1"/>
  <c r="F153" i="9"/>
  <c r="H152" i="9"/>
  <c r="G152" i="9"/>
  <c r="E152" i="9" s="1"/>
  <c r="B152" i="9" s="1"/>
  <c r="F152" i="9"/>
  <c r="H151" i="9"/>
  <c r="G151" i="9"/>
  <c r="F151" i="9"/>
  <c r="E151" i="9"/>
  <c r="B151" i="9"/>
  <c r="H150" i="9"/>
  <c r="G150" i="9"/>
  <c r="F150" i="9"/>
  <c r="E150" i="9"/>
  <c r="B150" i="9" s="1"/>
  <c r="H149" i="9"/>
  <c r="G149" i="9"/>
  <c r="E149" i="9" s="1"/>
  <c r="B149" i="9" s="1"/>
  <c r="F149" i="9"/>
  <c r="H148" i="9"/>
  <c r="G148" i="9"/>
  <c r="E148" i="9" s="1"/>
  <c r="B148" i="9" s="1"/>
  <c r="F148" i="9"/>
  <c r="H147" i="9"/>
  <c r="E147" i="9" s="1"/>
  <c r="B147" i="9" s="1"/>
  <c r="G147" i="9"/>
  <c r="F147" i="9"/>
  <c r="H146" i="9"/>
  <c r="G146" i="9"/>
  <c r="F146" i="9"/>
  <c r="E146" i="9"/>
  <c r="B146" i="9" s="1"/>
  <c r="H145" i="9"/>
  <c r="G145" i="9"/>
  <c r="E145" i="9" s="1"/>
  <c r="B145" i="9" s="1"/>
  <c r="F145" i="9"/>
  <c r="H144" i="9"/>
  <c r="G144" i="9"/>
  <c r="E144" i="9" s="1"/>
  <c r="B144" i="9" s="1"/>
  <c r="F144" i="9"/>
  <c r="H143" i="9"/>
  <c r="G143" i="9"/>
  <c r="F143" i="9"/>
  <c r="E143" i="9"/>
  <c r="B143" i="9"/>
  <c r="F142" i="9"/>
  <c r="H141" i="9"/>
  <c r="G141" i="9"/>
  <c r="E141" i="9" s="1"/>
  <c r="B141" i="9" s="1"/>
  <c r="F141" i="9"/>
  <c r="H140" i="9"/>
  <c r="G140" i="9"/>
  <c r="E140" i="9" s="1"/>
  <c r="B140" i="9" s="1"/>
  <c r="F140" i="9"/>
  <c r="H139" i="9"/>
  <c r="G139" i="9"/>
  <c r="F139" i="9"/>
  <c r="E139" i="9"/>
  <c r="B139" i="9"/>
  <c r="H138" i="9"/>
  <c r="G138" i="9"/>
  <c r="F138" i="9"/>
  <c r="E138" i="9"/>
  <c r="B138" i="9" s="1"/>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G131" i="9"/>
  <c r="F131" i="9"/>
  <c r="E131" i="9"/>
  <c r="B131" i="9"/>
  <c r="H130" i="9"/>
  <c r="G130" i="9"/>
  <c r="F130" i="9"/>
  <c r="E130" i="9"/>
  <c r="B130" i="9" s="1"/>
  <c r="H129" i="9"/>
  <c r="G129" i="9"/>
  <c r="E129" i="9" s="1"/>
  <c r="B129" i="9" s="1"/>
  <c r="F129" i="9"/>
  <c r="H128" i="9"/>
  <c r="G128" i="9"/>
  <c r="E128" i="9" s="1"/>
  <c r="B128" i="9" s="1"/>
  <c r="F128" i="9"/>
  <c r="H127" i="9"/>
  <c r="E127" i="9" s="1"/>
  <c r="B127" i="9" s="1"/>
  <c r="G127" i="9"/>
  <c r="F127" i="9"/>
  <c r="H126" i="9"/>
  <c r="G126" i="9"/>
  <c r="F126" i="9"/>
  <c r="E126" i="9"/>
  <c r="B126" i="9" s="1"/>
  <c r="H125" i="9"/>
  <c r="G125" i="9"/>
  <c r="E125" i="9" s="1"/>
  <c r="B125" i="9" s="1"/>
  <c r="F125" i="9"/>
  <c r="H124" i="9"/>
  <c r="G124" i="9"/>
  <c r="E124" i="9" s="1"/>
  <c r="B124" i="9" s="1"/>
  <c r="F124" i="9"/>
  <c r="H123" i="9"/>
  <c r="G123" i="9"/>
  <c r="F123" i="9"/>
  <c r="E123" i="9"/>
  <c r="B123" i="9"/>
  <c r="H122" i="9"/>
  <c r="G122" i="9"/>
  <c r="F122" i="9"/>
  <c r="E122" i="9"/>
  <c r="B122" i="9" s="1"/>
  <c r="H121" i="9"/>
  <c r="G121" i="9"/>
  <c r="E121" i="9" s="1"/>
  <c r="B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G115" i="9"/>
  <c r="F115" i="9"/>
  <c r="E115" i="9"/>
  <c r="B115" i="9"/>
  <c r="H114" i="9"/>
  <c r="G114" i="9"/>
  <c r="F114" i="9"/>
  <c r="E114" i="9"/>
  <c r="B114" i="9" s="1"/>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G107" i="9"/>
  <c r="F107" i="9"/>
  <c r="E107" i="9"/>
  <c r="B107" i="9"/>
  <c r="H106" i="9"/>
  <c r="G106" i="9"/>
  <c r="F106" i="9"/>
  <c r="E106" i="9"/>
  <c r="B106" i="9" s="1"/>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G99" i="9"/>
  <c r="F99" i="9"/>
  <c r="E99" i="9"/>
  <c r="B99" i="9"/>
  <c r="H98" i="9"/>
  <c r="G98" i="9"/>
  <c r="F98" i="9"/>
  <c r="E98" i="9"/>
  <c r="B98" i="9" s="1"/>
  <c r="H97" i="9"/>
  <c r="G97" i="9"/>
  <c r="E97" i="9" s="1"/>
  <c r="B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G91" i="9"/>
  <c r="F91" i="9"/>
  <c r="E91" i="9"/>
  <c r="B91" i="9"/>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G83" i="9"/>
  <c r="F83" i="9"/>
  <c r="E83" i="9"/>
  <c r="B83" i="9"/>
  <c r="H82" i="9"/>
  <c r="G82" i="9"/>
  <c r="F82" i="9"/>
  <c r="E82" i="9"/>
  <c r="B82" i="9" s="1"/>
  <c r="H81" i="9"/>
  <c r="G81" i="9"/>
  <c r="E81" i="9" s="1"/>
  <c r="B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G75" i="9"/>
  <c r="F75" i="9"/>
  <c r="E75" i="9"/>
  <c r="B75" i="9"/>
  <c r="H74" i="9"/>
  <c r="G74" i="9"/>
  <c r="F74" i="9"/>
  <c r="E74" i="9"/>
  <c r="B74" i="9" s="1"/>
  <c r="H73" i="9"/>
  <c r="G73" i="9"/>
  <c r="E73" i="9" s="1"/>
  <c r="B73" i="9" s="1"/>
  <c r="F73" i="9"/>
  <c r="H72" i="9"/>
  <c r="G72" i="9"/>
  <c r="E72" i="9" s="1"/>
  <c r="B72" i="9" s="1"/>
  <c r="F72" i="9"/>
  <c r="H71" i="9"/>
  <c r="E71" i="9" s="1"/>
  <c r="B71" i="9" s="1"/>
  <c r="G71" i="9"/>
  <c r="F71" i="9"/>
  <c r="H70" i="9"/>
  <c r="G70" i="9"/>
  <c r="F70" i="9"/>
  <c r="E70" i="9"/>
  <c r="B70" i="9" s="1"/>
  <c r="H69" i="9"/>
  <c r="G69" i="9"/>
  <c r="E69" i="9" s="1"/>
  <c r="B69" i="9" s="1"/>
  <c r="F69" i="9"/>
  <c r="H68" i="9"/>
  <c r="G68" i="9"/>
  <c r="E68" i="9" s="1"/>
  <c r="B68" i="9" s="1"/>
  <c r="F68" i="9"/>
  <c r="H67" i="9"/>
  <c r="G67" i="9"/>
  <c r="F67" i="9"/>
  <c r="H66" i="9"/>
  <c r="G66" i="9"/>
  <c r="F66" i="9"/>
  <c r="E66" i="9"/>
  <c r="B66" i="9" s="1"/>
  <c r="H65" i="9"/>
  <c r="G65" i="9"/>
  <c r="E65" i="9" s="1"/>
  <c r="B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G59" i="9"/>
  <c r="F59" i="9"/>
  <c r="E59" i="9"/>
  <c r="B59" i="9"/>
  <c r="H58" i="9"/>
  <c r="G58" i="9"/>
  <c r="F58" i="9"/>
  <c r="E58" i="9"/>
  <c r="B58" i="9" s="1"/>
  <c r="H57" i="9"/>
  <c r="G57" i="9"/>
  <c r="E57" i="9" s="1"/>
  <c r="B57" i="9" s="1"/>
  <c r="F57" i="9"/>
  <c r="H56" i="9"/>
  <c r="G56" i="9"/>
  <c r="E56" i="9" s="1"/>
  <c r="B56" i="9" s="1"/>
  <c r="F56" i="9"/>
  <c r="H55" i="9"/>
  <c r="E55" i="9" s="1"/>
  <c r="B55" i="9" s="1"/>
  <c r="G55" i="9"/>
  <c r="F55" i="9"/>
  <c r="H54" i="9"/>
  <c r="G54" i="9"/>
  <c r="F54" i="9"/>
  <c r="E54" i="9"/>
  <c r="B54" i="9" s="1"/>
  <c r="H53" i="9"/>
  <c r="G53" i="9"/>
  <c r="E53" i="9" s="1"/>
  <c r="B53" i="9" s="1"/>
  <c r="F53" i="9"/>
  <c r="H52" i="9"/>
  <c r="G52" i="9"/>
  <c r="E52" i="9" s="1"/>
  <c r="B52" i="9" s="1"/>
  <c r="F52" i="9"/>
  <c r="H51" i="9"/>
  <c r="G51" i="9"/>
  <c r="F51" i="9"/>
  <c r="E51" i="9"/>
  <c r="B51" i="9"/>
  <c r="H50" i="9"/>
  <c r="G50" i="9"/>
  <c r="F50" i="9"/>
  <c r="E50" i="9"/>
  <c r="B50" i="9" s="1"/>
  <c r="H49" i="9"/>
  <c r="G49" i="9"/>
  <c r="E49" i="9" s="1"/>
  <c r="B49" i="9" s="1"/>
  <c r="F49" i="9"/>
  <c r="H48" i="9"/>
  <c r="G48" i="9"/>
  <c r="E48" i="9" s="1"/>
  <c r="B48" i="9" s="1"/>
  <c r="F48" i="9"/>
  <c r="H47" i="9"/>
  <c r="E47" i="9" s="1"/>
  <c r="B47" i="9" s="1"/>
  <c r="G47" i="9"/>
  <c r="F47" i="9"/>
  <c r="H46" i="9"/>
  <c r="G46" i="9"/>
  <c r="F46" i="9"/>
  <c r="E46" i="9"/>
  <c r="B46" i="9" s="1"/>
  <c r="H45" i="9"/>
  <c r="G45" i="9"/>
  <c r="E45" i="9" s="1"/>
  <c r="B45" i="9" s="1"/>
  <c r="F45" i="9"/>
  <c r="H44" i="9"/>
  <c r="G44" i="9"/>
  <c r="E44" i="9" s="1"/>
  <c r="B44" i="9" s="1"/>
  <c r="F44" i="9"/>
  <c r="H43" i="9"/>
  <c r="G43" i="9"/>
  <c r="E43" i="9" s="1"/>
  <c r="B43" i="9" s="1"/>
  <c r="F43" i="9"/>
  <c r="H42" i="9"/>
  <c r="G42" i="9"/>
  <c r="F42" i="9"/>
  <c r="E42" i="9"/>
  <c r="B42" i="9" s="1"/>
  <c r="H41" i="9"/>
  <c r="G41" i="9"/>
  <c r="E41" i="9" s="1"/>
  <c r="B41" i="9" s="1"/>
  <c r="F41" i="9"/>
  <c r="H40" i="9"/>
  <c r="G40" i="9"/>
  <c r="E40" i="9" s="1"/>
  <c r="B40" i="9" s="1"/>
  <c r="F40" i="9"/>
  <c r="H39" i="9"/>
  <c r="G39" i="9"/>
  <c r="F39" i="9"/>
  <c r="H38" i="9"/>
  <c r="G38" i="9"/>
  <c r="F38" i="9"/>
  <c r="E38" i="9"/>
  <c r="B38" i="9" s="1"/>
  <c r="H37" i="9"/>
  <c r="G37" i="9"/>
  <c r="E37" i="9" s="1"/>
  <c r="B37" i="9" s="1"/>
  <c r="F37" i="9"/>
  <c r="H36" i="9"/>
  <c r="G36" i="9"/>
  <c r="E36" i="9" s="1"/>
  <c r="B36" i="9" s="1"/>
  <c r="F36" i="9"/>
  <c r="H35" i="9"/>
  <c r="G35" i="9"/>
  <c r="F35" i="9"/>
  <c r="E35" i="9"/>
  <c r="B35" i="9"/>
  <c r="H34" i="9"/>
  <c r="G34" i="9"/>
  <c r="F34" i="9"/>
  <c r="E34" i="9"/>
  <c r="B34" i="9" s="1"/>
  <c r="H33" i="9"/>
  <c r="G33" i="9"/>
  <c r="E33" i="9" s="1"/>
  <c r="B33" i="9" s="1"/>
  <c r="F33" i="9"/>
  <c r="H32" i="9"/>
  <c r="G32" i="9"/>
  <c r="E32" i="9" s="1"/>
  <c r="B32" i="9" s="1"/>
  <c r="F32" i="9"/>
  <c r="H31" i="9"/>
  <c r="E31" i="9" s="1"/>
  <c r="B31" i="9" s="1"/>
  <c r="G31" i="9"/>
  <c r="F31" i="9"/>
  <c r="H30" i="9"/>
  <c r="G30" i="9"/>
  <c r="E30" i="9" s="1"/>
  <c r="B30" i="9" s="1"/>
  <c r="F30" i="9"/>
  <c r="H29" i="9"/>
  <c r="G29" i="9"/>
  <c r="E29" i="9" s="1"/>
  <c r="B29" i="9" s="1"/>
  <c r="F29" i="9"/>
  <c r="H28" i="9"/>
  <c r="G28" i="9"/>
  <c r="E28" i="9" s="1"/>
  <c r="B28" i="9" s="1"/>
  <c r="F28" i="9"/>
  <c r="H27" i="9"/>
  <c r="G27" i="9"/>
  <c r="E27" i="9" s="1"/>
  <c r="B27" i="9" s="1"/>
  <c r="F27" i="9"/>
  <c r="H26" i="9"/>
  <c r="G26" i="9"/>
  <c r="F26" i="9"/>
  <c r="H25" i="9"/>
  <c r="G25" i="9"/>
  <c r="E25" i="9" s="1"/>
  <c r="B25" i="9" s="1"/>
  <c r="F25" i="9"/>
  <c r="H24" i="9"/>
  <c r="G24" i="9"/>
  <c r="E24" i="9" s="1"/>
  <c r="B24" i="9" s="1"/>
  <c r="F24" i="9"/>
  <c r="H23" i="9"/>
  <c r="E23" i="9" s="1"/>
  <c r="B23" i="9" s="1"/>
  <c r="G23" i="9"/>
  <c r="F23" i="9"/>
  <c r="H22" i="9"/>
  <c r="G22" i="9"/>
  <c r="F22" i="9"/>
  <c r="H21" i="9"/>
  <c r="G21" i="9"/>
  <c r="F21" i="9"/>
  <c r="F20" i="9"/>
  <c r="F4" i="9"/>
  <c r="O3" i="9"/>
  <c r="G274" i="9" s="1"/>
  <c r="E274" i="9" s="1"/>
  <c r="I3" i="9"/>
  <c r="H3" i="9"/>
  <c r="G3" i="9"/>
  <c r="D101" i="8"/>
  <c r="I36" i="3" s="1"/>
  <c r="D95" i="8"/>
  <c r="D90" i="8"/>
  <c r="D85" i="8"/>
  <c r="D80" i="8"/>
  <c r="D75" i="8"/>
  <c r="D70" i="8"/>
  <c r="D49" i="8" s="1"/>
  <c r="D43" i="8" s="1"/>
  <c r="D65" i="8"/>
  <c r="D60" i="8"/>
  <c r="D55" i="8"/>
  <c r="D50" i="8"/>
  <c r="D44" i="8"/>
  <c r="D36" i="8"/>
  <c r="D26" i="8"/>
  <c r="D24" i="8" s="1"/>
  <c r="C1499" i="1" s="1"/>
  <c r="H1499" i="1" s="1"/>
  <c r="D18" i="8"/>
  <c r="D8" i="8"/>
  <c r="D6" i="8" s="1"/>
  <c r="C1481" i="1" s="1"/>
  <c r="H1481" i="1" s="1"/>
  <c r="E44" i="7"/>
  <c r="D44" i="7"/>
  <c r="E39" i="7"/>
  <c r="E38" i="7" s="1"/>
  <c r="I31" i="3" s="1"/>
  <c r="D39" i="7"/>
  <c r="D38" i="7" s="1"/>
  <c r="C1469" i="1" s="1"/>
  <c r="H1469" i="1" s="1"/>
  <c r="E30" i="7"/>
  <c r="D30" i="7"/>
  <c r="E23" i="7"/>
  <c r="D23" i="7"/>
  <c r="C1454" i="1" s="1"/>
  <c r="H1454" i="1" s="1"/>
  <c r="E22" i="7"/>
  <c r="E7" i="7"/>
  <c r="D7" i="7"/>
  <c r="E6" i="7"/>
  <c r="E5" i="7" s="1"/>
  <c r="D6"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7" i="6"/>
  <c r="F116" i="6"/>
  <c r="E115" i="6"/>
  <c r="D115" i="6"/>
  <c r="F115" i="6" s="1"/>
  <c r="D114" i="6"/>
  <c r="F113" i="6"/>
  <c r="F112" i="6"/>
  <c r="F111" i="6"/>
  <c r="F110" i="6"/>
  <c r="F109" i="6"/>
  <c r="F108" i="6"/>
  <c r="E107" i="6"/>
  <c r="D107" i="6"/>
  <c r="F107" i="6" s="1"/>
  <c r="F106" i="6"/>
  <c r="F105" i="6"/>
  <c r="F104" i="6"/>
  <c r="F103" i="6"/>
  <c r="F102" i="6"/>
  <c r="F101" i="6"/>
  <c r="F100" i="6"/>
  <c r="E99" i="6"/>
  <c r="E89" i="6" s="1"/>
  <c r="D99" i="6"/>
  <c r="F99" i="6" s="1"/>
  <c r="F98" i="6"/>
  <c r="F97" i="6"/>
  <c r="F96" i="6"/>
  <c r="F95" i="6"/>
  <c r="E94" i="6"/>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D1227" i="1" s="1"/>
  <c r="D250" i="5"/>
  <c r="F249" i="5"/>
  <c r="F248" i="5"/>
  <c r="F247" i="5"/>
  <c r="E246" i="5"/>
  <c r="D1223" i="1" s="1"/>
  <c r="D246" i="5"/>
  <c r="F244" i="5"/>
  <c r="F243" i="5"/>
  <c r="E242" i="5"/>
  <c r="D242" i="5"/>
  <c r="F242" i="5" s="1"/>
  <c r="F241" i="5"/>
  <c r="F240" i="5"/>
  <c r="E239" i="5"/>
  <c r="D239" i="5"/>
  <c r="F239" i="5" s="1"/>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8" i="5" s="1"/>
  <c r="F197" i="5"/>
  <c r="F196" i="5"/>
  <c r="F195" i="5"/>
  <c r="F194" i="5"/>
  <c r="F193" i="5"/>
  <c r="F192" i="5"/>
  <c r="E191" i="5"/>
  <c r="D191" i="5"/>
  <c r="F191" i="5" s="1"/>
  <c r="E190" i="5"/>
  <c r="H291" i="9" s="1"/>
  <c r="F189" i="5"/>
  <c r="F188" i="5"/>
  <c r="F187" i="5"/>
  <c r="F186" i="5"/>
  <c r="F185" i="5"/>
  <c r="F184" i="5"/>
  <c r="F183" i="5"/>
  <c r="F182" i="5"/>
  <c r="F181" i="5"/>
  <c r="E180" i="5"/>
  <c r="E177" i="5" s="1"/>
  <c r="D180" i="5"/>
  <c r="F180" i="5" s="1"/>
  <c r="F179" i="5"/>
  <c r="F178" i="5"/>
  <c r="D177" i="5"/>
  <c r="G289"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E287" i="9" s="1"/>
  <c r="B287" i="9" s="1"/>
  <c r="F148" i="5"/>
  <c r="F147" i="5"/>
  <c r="E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9" i="5" s="1"/>
  <c r="D78" i="5"/>
  <c r="F77" i="5"/>
  <c r="F76" i="5"/>
  <c r="F75" i="5"/>
  <c r="F74" i="5"/>
  <c r="F73" i="5"/>
  <c r="F72" i="5"/>
  <c r="F71" i="5"/>
  <c r="E70" i="5"/>
  <c r="E69" i="5" s="1"/>
  <c r="E68" i="5" s="1"/>
  <c r="I21" i="3"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C997" i="1" s="1"/>
  <c r="H997" i="1" s="1"/>
  <c r="F18" i="5"/>
  <c r="F17" i="5"/>
  <c r="F16" i="5"/>
  <c r="F15" i="5"/>
  <c r="F14" i="5"/>
  <c r="E13" i="5"/>
  <c r="E12" i="5" s="1"/>
  <c r="E7" i="5" s="1"/>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F581" i="4" s="1"/>
  <c r="E580" i="4"/>
  <c r="D580" i="4"/>
  <c r="F580" i="4" s="1"/>
  <c r="F579" i="4"/>
  <c r="F578" i="4"/>
  <c r="E577" i="4"/>
  <c r="D577" i="4"/>
  <c r="F577" i="4" s="1"/>
  <c r="F576" i="4"/>
  <c r="F575" i="4"/>
  <c r="E574" i="4"/>
  <c r="D574" i="4"/>
  <c r="F574" i="4" s="1"/>
  <c r="F573" i="4"/>
  <c r="F572" i="4"/>
  <c r="E571" i="4"/>
  <c r="D571" i="4"/>
  <c r="F571" i="4" s="1"/>
  <c r="F570" i="4"/>
  <c r="F569" i="4"/>
  <c r="E568" i="4"/>
  <c r="E567" i="4" s="1"/>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7" i="4"/>
  <c r="F536" i="4"/>
  <c r="E535" i="4"/>
  <c r="D535" i="4"/>
  <c r="F535" i="4" s="1"/>
  <c r="F534" i="4"/>
  <c r="F533" i="4"/>
  <c r="F532" i="4"/>
  <c r="F531" i="4"/>
  <c r="E530" i="4"/>
  <c r="D530" i="4"/>
  <c r="F530" i="4" s="1"/>
  <c r="E529" i="4"/>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E484" i="4"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E472" i="4" s="1"/>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E463" i="4"/>
  <c r="D463" i="4"/>
  <c r="F463" i="4" s="1"/>
  <c r="F462" i="4"/>
  <c r="F461" i="4"/>
  <c r="E460" i="4"/>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E421" i="4" s="1"/>
  <c r="D430" i="4"/>
  <c r="F430" i="4" s="1"/>
  <c r="F429" i="4"/>
  <c r="F428" i="4"/>
  <c r="E427" i="4"/>
  <c r="D427" i="4"/>
  <c r="F427" i="4" s="1"/>
  <c r="F426" i="4"/>
  <c r="F425" i="4"/>
  <c r="F424" i="4"/>
  <c r="F423" i="4"/>
  <c r="E422" i="4"/>
  <c r="D422" i="4"/>
  <c r="E418" i="4"/>
  <c r="D418" i="4"/>
  <c r="F418" i="4" s="1"/>
  <c r="E417" i="4"/>
  <c r="D417" i="4"/>
  <c r="E416" i="4"/>
  <c r="D411" i="1" s="1"/>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F362" i="4"/>
  <c r="F361" i="4"/>
  <c r="F360" i="4"/>
  <c r="F359" i="4"/>
  <c r="F358" i="4"/>
  <c r="F357" i="4"/>
  <c r="E356" i="4"/>
  <c r="D356" i="4"/>
  <c r="F356" i="4" s="1"/>
  <c r="F355" i="4"/>
  <c r="F354" i="4"/>
  <c r="F353" i="4"/>
  <c r="E352" i="4"/>
  <c r="E351" i="4" s="1"/>
  <c r="D352" i="4"/>
  <c r="F352" i="4" s="1"/>
  <c r="F349" i="4"/>
  <c r="E348" i="4"/>
  <c r="D348" i="4"/>
  <c r="F348" i="4" s="1"/>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F310" i="4"/>
  <c r="F309" i="4"/>
  <c r="F308" i="4"/>
  <c r="F307" i="4"/>
  <c r="F306" i="4"/>
  <c r="F305" i="4"/>
  <c r="E304" i="4"/>
  <c r="E299" i="4" s="1"/>
  <c r="D304" i="4"/>
  <c r="F304" i="4" s="1"/>
  <c r="F303" i="4"/>
  <c r="F302" i="4"/>
  <c r="F301" i="4"/>
  <c r="E300" i="4"/>
  <c r="D300" i="4"/>
  <c r="F300" i="4" s="1"/>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D263" i="4"/>
  <c r="F263" i="4" s="1"/>
  <c r="F262" i="4"/>
  <c r="F261" i="4"/>
  <c r="F260" i="4"/>
  <c r="E259" i="4"/>
  <c r="D259" i="4"/>
  <c r="F259" i="4" s="1"/>
  <c r="F258" i="4"/>
  <c r="F257" i="4"/>
  <c r="F256" i="4"/>
  <c r="F255" i="4"/>
  <c r="F254" i="4"/>
  <c r="E253" i="4"/>
  <c r="E252" i="4" s="1"/>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E215" i="4" s="1"/>
  <c r="D216" i="4"/>
  <c r="F214" i="4"/>
  <c r="F213" i="4"/>
  <c r="F212" i="4"/>
  <c r="F211" i="4"/>
  <c r="E210" i="4"/>
  <c r="D210" i="4"/>
  <c r="F210" i="4" s="1"/>
  <c r="F209" i="4"/>
  <c r="F208" i="4"/>
  <c r="F207" i="4"/>
  <c r="F206" i="4"/>
  <c r="F205" i="4"/>
  <c r="F204" i="4"/>
  <c r="F203" i="4"/>
  <c r="E202" i="4"/>
  <c r="D202" i="4"/>
  <c r="F202" i="4" s="1"/>
  <c r="F201" i="4"/>
  <c r="F200" i="4"/>
  <c r="F199" i="4"/>
  <c r="F198" i="4"/>
  <c r="E197" i="4"/>
  <c r="D197" i="4"/>
  <c r="E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E163" i="4" s="1"/>
  <c r="D164" i="4"/>
  <c r="F164" i="4" s="1"/>
  <c r="F162" i="4"/>
  <c r="F161" i="4"/>
  <c r="F160" i="4"/>
  <c r="E159" i="4"/>
  <c r="D159" i="4"/>
  <c r="F159" i="4" s="1"/>
  <c r="F158" i="4"/>
  <c r="F157" i="4"/>
  <c r="F156" i="4"/>
  <c r="F155" i="4"/>
  <c r="F154" i="4"/>
  <c r="E153" i="4"/>
  <c r="D153" i="4"/>
  <c r="F153" i="4" s="1"/>
  <c r="E152" i="4"/>
  <c r="F150" i="4"/>
  <c r="F149" i="4"/>
  <c r="F148" i="4"/>
  <c r="F147" i="4"/>
  <c r="F146" i="4"/>
  <c r="F145" i="4"/>
  <c r="F144" i="4"/>
  <c r="F143" i="4"/>
  <c r="F142" i="4"/>
  <c r="F141" i="4"/>
  <c r="E140" i="4"/>
  <c r="D140" i="4"/>
  <c r="F140" i="4" s="1"/>
  <c r="E139" i="4"/>
  <c r="F138" i="4"/>
  <c r="F137" i="4"/>
  <c r="F136" i="4"/>
  <c r="F135" i="4"/>
  <c r="E134" i="4"/>
  <c r="D134" i="4"/>
  <c r="F134" i="4" s="1"/>
  <c r="E133" i="4"/>
  <c r="F132" i="4"/>
  <c r="F131" i="4"/>
  <c r="F130" i="4"/>
  <c r="F129" i="4"/>
  <c r="E128" i="4"/>
  <c r="D128" i="4"/>
  <c r="F128" i="4" s="1"/>
  <c r="F127" i="4"/>
  <c r="F126" i="4"/>
  <c r="E125" i="4"/>
  <c r="D125" i="4"/>
  <c r="E124" i="4"/>
  <c r="F123" i="4"/>
  <c r="F122" i="4"/>
  <c r="F121" i="4"/>
  <c r="E120" i="4"/>
  <c r="D120" i="4"/>
  <c r="F120" i="4" s="1"/>
  <c r="F119" i="4"/>
  <c r="F118" i="4"/>
  <c r="F117" i="4"/>
  <c r="F116" i="4"/>
  <c r="F115" i="4"/>
  <c r="F114" i="4"/>
  <c r="F113" i="4"/>
  <c r="E112" i="4"/>
  <c r="D112" i="4"/>
  <c r="F111" i="4"/>
  <c r="F110" i="4"/>
  <c r="F109" i="4"/>
  <c r="F108" i="4"/>
  <c r="E107" i="4"/>
  <c r="E106" i="4" s="1"/>
  <c r="D107" i="4"/>
  <c r="F107" i="4" s="1"/>
  <c r="F105" i="4"/>
  <c r="F104" i="4"/>
  <c r="F103" i="4"/>
  <c r="F102" i="4"/>
  <c r="F101" i="4"/>
  <c r="F100" i="4"/>
  <c r="F99" i="4"/>
  <c r="E98" i="4"/>
  <c r="D98" i="4"/>
  <c r="F98" i="4" s="1"/>
  <c r="F97" i="4"/>
  <c r="F96" i="4"/>
  <c r="F95" i="4"/>
  <c r="F94" i="4"/>
  <c r="F93" i="4"/>
  <c r="F92" i="4"/>
  <c r="E91" i="4"/>
  <c r="D91" i="4"/>
  <c r="F90" i="4"/>
  <c r="F89" i="4"/>
  <c r="F88" i="4"/>
  <c r="F87" i="4"/>
  <c r="F86" i="4"/>
  <c r="F85" i="4"/>
  <c r="F84" i="4"/>
  <c r="E83" i="4"/>
  <c r="E82" i="4" s="1"/>
  <c r="D83" i="4"/>
  <c r="F83"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F49" i="4"/>
  <c r="F48" i="4"/>
  <c r="F47" i="4"/>
  <c r="F46" i="4"/>
  <c r="E45" i="4"/>
  <c r="D45" i="4"/>
  <c r="F45"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G36" i="3"/>
  <c r="B36" i="3"/>
  <c r="I35" i="3"/>
  <c r="G35" i="3"/>
  <c r="B35" i="3"/>
  <c r="G34" i="3"/>
  <c r="B34" i="3"/>
  <c r="I33" i="3"/>
  <c r="G33" i="3"/>
  <c r="B33" i="3"/>
  <c r="I32" i="3"/>
  <c r="H32" i="3"/>
  <c r="G32" i="3"/>
  <c r="B32" i="3"/>
  <c r="G31" i="3"/>
  <c r="B31" i="3"/>
  <c r="I30" i="3"/>
  <c r="G30" i="3"/>
  <c r="B30"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5" i="1"/>
  <c r="H1545"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5" i="1"/>
  <c r="H1525" i="1" s="1"/>
  <c r="C1524" i="1"/>
  <c r="H1524" i="1" s="1"/>
  <c r="C1523" i="1"/>
  <c r="H1523" i="1" s="1"/>
  <c r="C1522" i="1"/>
  <c r="H1522" i="1" s="1"/>
  <c r="C1521" i="1"/>
  <c r="H1521" i="1" s="1"/>
  <c r="C1520" i="1"/>
  <c r="H1520" i="1" s="1"/>
  <c r="C1519" i="1"/>
  <c r="H1519" i="1" s="1"/>
  <c r="C1518" i="1"/>
  <c r="H1518"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2" i="1"/>
  <c r="H1482" i="1" s="1"/>
  <c r="C1480" i="1"/>
  <c r="D1479" i="1"/>
  <c r="C1479" i="1"/>
  <c r="D1478" i="1"/>
  <c r="C1478" i="1"/>
  <c r="D1477" i="1"/>
  <c r="C1477" i="1"/>
  <c r="D1476" i="1"/>
  <c r="C1476" i="1"/>
  <c r="D1475" i="1"/>
  <c r="C1475" i="1"/>
  <c r="D1474" i="1"/>
  <c r="C1474" i="1"/>
  <c r="D1473" i="1"/>
  <c r="C1473" i="1"/>
  <c r="D1472" i="1"/>
  <c r="C1472" i="1"/>
  <c r="J1472" i="1" s="1"/>
  <c r="D1471" i="1"/>
  <c r="C1471" i="1"/>
  <c r="D1470" i="1"/>
  <c r="C1470" i="1"/>
  <c r="D1469" i="1"/>
  <c r="D1468" i="1"/>
  <c r="C1468" i="1"/>
  <c r="J1468" i="1" s="1"/>
  <c r="D1467" i="1"/>
  <c r="C1467" i="1"/>
  <c r="D1466" i="1"/>
  <c r="C1466" i="1"/>
  <c r="J1466" i="1" s="1"/>
  <c r="D1465" i="1"/>
  <c r="C1465" i="1"/>
  <c r="D1464" i="1"/>
  <c r="C1464" i="1"/>
  <c r="J1464" i="1" s="1"/>
  <c r="D1463" i="1"/>
  <c r="C1463" i="1"/>
  <c r="D1462" i="1"/>
  <c r="C1462" i="1"/>
  <c r="J1462" i="1" s="1"/>
  <c r="D1461" i="1"/>
  <c r="C1461" i="1"/>
  <c r="D1460" i="1"/>
  <c r="C1460" i="1"/>
  <c r="J1460" i="1" s="1"/>
  <c r="D1459" i="1"/>
  <c r="C1459" i="1"/>
  <c r="D1458" i="1"/>
  <c r="C1458" i="1"/>
  <c r="J1458" i="1" s="1"/>
  <c r="D1457" i="1"/>
  <c r="C1457" i="1"/>
  <c r="D1456" i="1"/>
  <c r="C1456" i="1"/>
  <c r="J1456" i="1" s="1"/>
  <c r="D1455" i="1"/>
  <c r="C1455" i="1"/>
  <c r="D1454" i="1"/>
  <c r="D1453" i="1"/>
  <c r="D1452" i="1"/>
  <c r="C1452" i="1"/>
  <c r="J1452" i="1" s="1"/>
  <c r="D1451" i="1"/>
  <c r="C1451" i="1"/>
  <c r="D1450" i="1"/>
  <c r="C1450" i="1"/>
  <c r="D1449" i="1"/>
  <c r="C1449" i="1"/>
  <c r="D1448" i="1"/>
  <c r="C1448" i="1"/>
  <c r="J1448" i="1" s="1"/>
  <c r="D1447" i="1"/>
  <c r="C1447" i="1"/>
  <c r="D1446" i="1"/>
  <c r="C1446" i="1"/>
  <c r="D1445" i="1"/>
  <c r="C1445" i="1"/>
  <c r="D1444" i="1"/>
  <c r="C1444" i="1"/>
  <c r="J1444" i="1" s="1"/>
  <c r="D1443" i="1"/>
  <c r="C1443" i="1"/>
  <c r="D1442" i="1"/>
  <c r="C1442" i="1"/>
  <c r="D1441" i="1"/>
  <c r="C1441" i="1"/>
  <c r="D1440" i="1"/>
  <c r="C1440" i="1"/>
  <c r="J1440" i="1" s="1"/>
  <c r="D1439" i="1"/>
  <c r="C1439" i="1"/>
  <c r="D1438" i="1"/>
  <c r="C1438" i="1"/>
  <c r="D1437" i="1"/>
  <c r="C1437"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C1408" i="1"/>
  <c r="D1407" i="1"/>
  <c r="C1407" i="1"/>
  <c r="D1406" i="1"/>
  <c r="C1406" i="1"/>
  <c r="D1405" i="1"/>
  <c r="C1405" i="1"/>
  <c r="D1404" i="1"/>
  <c r="C1404" i="1"/>
  <c r="D1403" i="1"/>
  <c r="C1403" i="1"/>
  <c r="D1402" i="1"/>
  <c r="C1402" i="1"/>
  <c r="H1402" i="1" s="1"/>
  <c r="D1401" i="1"/>
  <c r="C1401" i="1"/>
  <c r="D1400" i="1"/>
  <c r="C1400" i="1"/>
  <c r="D1399" i="1"/>
  <c r="C1399" i="1"/>
  <c r="D1398" i="1"/>
  <c r="C1398" i="1"/>
  <c r="H1398" i="1" s="1"/>
  <c r="D1397" i="1"/>
  <c r="C1397" i="1"/>
  <c r="D1396" i="1"/>
  <c r="C1396" i="1"/>
  <c r="D1395" i="1"/>
  <c r="C1395" i="1"/>
  <c r="D1394" i="1"/>
  <c r="C1394" i="1"/>
  <c r="H1394" i="1" s="1"/>
  <c r="D1393" i="1"/>
  <c r="C1393" i="1"/>
  <c r="D1392" i="1"/>
  <c r="C1392" i="1"/>
  <c r="D1391" i="1"/>
  <c r="C1391" i="1"/>
  <c r="D1390" i="1"/>
  <c r="C1390" i="1"/>
  <c r="H1390" i="1" s="1"/>
  <c r="D1389" i="1"/>
  <c r="C1389" i="1"/>
  <c r="D1388" i="1"/>
  <c r="C1388" i="1"/>
  <c r="D1387" i="1"/>
  <c r="C1387" i="1"/>
  <c r="D1386" i="1"/>
  <c r="C1386" i="1"/>
  <c r="H1386" i="1" s="1"/>
  <c r="D1385" i="1"/>
  <c r="C1385" i="1"/>
  <c r="D1384" i="1"/>
  <c r="C1384" i="1"/>
  <c r="D1383" i="1"/>
  <c r="D1382" i="1"/>
  <c r="C1382" i="1"/>
  <c r="H1382" i="1" s="1"/>
  <c r="D1381" i="1"/>
  <c r="C1381" i="1"/>
  <c r="D1380" i="1"/>
  <c r="C1380" i="1"/>
  <c r="D1379" i="1"/>
  <c r="C1379" i="1"/>
  <c r="D1378" i="1"/>
  <c r="C1378" i="1"/>
  <c r="H1378" i="1" s="1"/>
  <c r="D1377" i="1"/>
  <c r="C1377" i="1"/>
  <c r="D1376" i="1"/>
  <c r="C1376" i="1"/>
  <c r="D1375" i="1"/>
  <c r="C1375" i="1"/>
  <c r="D1374" i="1"/>
  <c r="C1374" i="1"/>
  <c r="H1374" i="1" s="1"/>
  <c r="D1373" i="1"/>
  <c r="C1373" i="1"/>
  <c r="D1372" i="1"/>
  <c r="C1372" i="1"/>
  <c r="D1371" i="1"/>
  <c r="C1371" i="1"/>
  <c r="D1370" i="1"/>
  <c r="C1370" i="1"/>
  <c r="H1370" i="1" s="1"/>
  <c r="D1369" i="1"/>
  <c r="C1369" i="1"/>
  <c r="D1368" i="1"/>
  <c r="C1368" i="1"/>
  <c r="D1367" i="1"/>
  <c r="C1367" i="1"/>
  <c r="D1366" i="1"/>
  <c r="C1366" i="1"/>
  <c r="H1366" i="1" s="1"/>
  <c r="D1365" i="1"/>
  <c r="C1365" i="1"/>
  <c r="D1364" i="1"/>
  <c r="C1364" i="1"/>
  <c r="D1363" i="1"/>
  <c r="C1363" i="1"/>
  <c r="D1362" i="1"/>
  <c r="C1362" i="1"/>
  <c r="H1362" i="1" s="1"/>
  <c r="D1361" i="1"/>
  <c r="C1361" i="1"/>
  <c r="D1360" i="1"/>
  <c r="C1360" i="1"/>
  <c r="D1359" i="1"/>
  <c r="C1359" i="1"/>
  <c r="D1358" i="1"/>
  <c r="C1358" i="1"/>
  <c r="H1358" i="1" s="1"/>
  <c r="D1357" i="1"/>
  <c r="C1357" i="1"/>
  <c r="D1356" i="1"/>
  <c r="C1356" i="1"/>
  <c r="D1355" i="1"/>
  <c r="C1355" i="1"/>
  <c r="D1354" i="1"/>
  <c r="C1354" i="1"/>
  <c r="H1354" i="1" s="1"/>
  <c r="D1353" i="1"/>
  <c r="C1353" i="1"/>
  <c r="D1352" i="1"/>
  <c r="C1352" i="1"/>
  <c r="D1351" i="1"/>
  <c r="C1351" i="1"/>
  <c r="D1350" i="1"/>
  <c r="C1350" i="1"/>
  <c r="H1350" i="1" s="1"/>
  <c r="D1349" i="1"/>
  <c r="C1349" i="1"/>
  <c r="D1348" i="1"/>
  <c r="C1348" i="1"/>
  <c r="D1347" i="1"/>
  <c r="C1347" i="1"/>
  <c r="D1346" i="1"/>
  <c r="C1346" i="1"/>
  <c r="H1346" i="1" s="1"/>
  <c r="D1345" i="1"/>
  <c r="C1345" i="1"/>
  <c r="D1344" i="1"/>
  <c r="C1344" i="1"/>
  <c r="D1343" i="1"/>
  <c r="C1343" i="1"/>
  <c r="D1342" i="1"/>
  <c r="C1342" i="1"/>
  <c r="H1342" i="1" s="1"/>
  <c r="D1341" i="1"/>
  <c r="C1341" i="1"/>
  <c r="D1340" i="1"/>
  <c r="C1340" i="1"/>
  <c r="D1339" i="1"/>
  <c r="C1339" i="1"/>
  <c r="D1338" i="1"/>
  <c r="C1338" i="1"/>
  <c r="H1338" i="1" s="1"/>
  <c r="D1337" i="1"/>
  <c r="C1337" i="1"/>
  <c r="D1336" i="1"/>
  <c r="C1336" i="1"/>
  <c r="D1335" i="1"/>
  <c r="C1335" i="1"/>
  <c r="D1334" i="1"/>
  <c r="C1334" i="1"/>
  <c r="H1334" i="1" s="1"/>
  <c r="D1333" i="1"/>
  <c r="C1333" i="1"/>
  <c r="D1332" i="1"/>
  <c r="C1332" i="1"/>
  <c r="D1331" i="1"/>
  <c r="C1331" i="1"/>
  <c r="D1330" i="1"/>
  <c r="C1330" i="1"/>
  <c r="H1330" i="1" s="1"/>
  <c r="D1329" i="1"/>
  <c r="D1328" i="1"/>
  <c r="C1328" i="1"/>
  <c r="D1327" i="1"/>
  <c r="C1327" i="1"/>
  <c r="D1326" i="1"/>
  <c r="C1326" i="1"/>
  <c r="H1326" i="1" s="1"/>
  <c r="D1325" i="1"/>
  <c r="C1325" i="1"/>
  <c r="D1324" i="1"/>
  <c r="C1324" i="1"/>
  <c r="D1323" i="1"/>
  <c r="C1323" i="1"/>
  <c r="D1322" i="1"/>
  <c r="C1322" i="1"/>
  <c r="H1322" i="1" s="1"/>
  <c r="D1321" i="1"/>
  <c r="C1321" i="1"/>
  <c r="D1320" i="1"/>
  <c r="C1320" i="1"/>
  <c r="D1319" i="1"/>
  <c r="C1319" i="1"/>
  <c r="D1318" i="1"/>
  <c r="C1318" i="1"/>
  <c r="H1318" i="1" s="1"/>
  <c r="D1317" i="1"/>
  <c r="C1317" i="1"/>
  <c r="D1316" i="1"/>
  <c r="C1316" i="1"/>
  <c r="D1315" i="1"/>
  <c r="C1315" i="1"/>
  <c r="D1314" i="1"/>
  <c r="C1314" i="1"/>
  <c r="H1314" i="1" s="1"/>
  <c r="D1313" i="1"/>
  <c r="C1313" i="1"/>
  <c r="D1312" i="1"/>
  <c r="C1312" i="1"/>
  <c r="D1311" i="1"/>
  <c r="C1311" i="1"/>
  <c r="D1310" i="1"/>
  <c r="C1310" i="1"/>
  <c r="H1310" i="1" s="1"/>
  <c r="D1309" i="1"/>
  <c r="C1309" i="1"/>
  <c r="D1308" i="1"/>
  <c r="C1308" i="1"/>
  <c r="D1307" i="1"/>
  <c r="C1307" i="1"/>
  <c r="D1306" i="1"/>
  <c r="C1306" i="1"/>
  <c r="H1306" i="1" s="1"/>
  <c r="D1305" i="1"/>
  <c r="C1305" i="1"/>
  <c r="D1304" i="1"/>
  <c r="C1304" i="1"/>
  <c r="D1303" i="1"/>
  <c r="C1303" i="1"/>
  <c r="D1302" i="1"/>
  <c r="C1302" i="1"/>
  <c r="H1302" i="1" s="1"/>
  <c r="D1301" i="1"/>
  <c r="C1301" i="1"/>
  <c r="D1300" i="1"/>
  <c r="C1300" i="1"/>
  <c r="D1299" i="1"/>
  <c r="D1298" i="1"/>
  <c r="C1298" i="1"/>
  <c r="H1298" i="1" s="1"/>
  <c r="D1297" i="1"/>
  <c r="C1297" i="1"/>
  <c r="D1296" i="1"/>
  <c r="C1296" i="1"/>
  <c r="D1295" i="1"/>
  <c r="C1295" i="1"/>
  <c r="D1294" i="1"/>
  <c r="C1294" i="1"/>
  <c r="H1294" i="1" s="1"/>
  <c r="D1293" i="1"/>
  <c r="C1293" i="1"/>
  <c r="D1292" i="1"/>
  <c r="C1292" i="1"/>
  <c r="D1291" i="1"/>
  <c r="C1291" i="1"/>
  <c r="D1290" i="1"/>
  <c r="C1290" i="1"/>
  <c r="H1290" i="1" s="1"/>
  <c r="D1289" i="1"/>
  <c r="C1289" i="1"/>
  <c r="D1288" i="1"/>
  <c r="C1288" i="1"/>
  <c r="D1287" i="1"/>
  <c r="C1287" i="1"/>
  <c r="D1286" i="1"/>
  <c r="C1286" i="1"/>
  <c r="H1286" i="1" s="1"/>
  <c r="D1285" i="1"/>
  <c r="C1285" i="1"/>
  <c r="D1284" i="1"/>
  <c r="C1284" i="1"/>
  <c r="D1283" i="1"/>
  <c r="C1283" i="1"/>
  <c r="D1282" i="1"/>
  <c r="C1282" i="1"/>
  <c r="H1282" i="1" s="1"/>
  <c r="D1281" i="1"/>
  <c r="C1281" i="1"/>
  <c r="D1280" i="1"/>
  <c r="C1280" i="1"/>
  <c r="D1279" i="1"/>
  <c r="C1279" i="1"/>
  <c r="H1279" i="1" s="1"/>
  <c r="D1278" i="1"/>
  <c r="C1278" i="1"/>
  <c r="H1278" i="1" s="1"/>
  <c r="D1277" i="1"/>
  <c r="C1277" i="1"/>
  <c r="D1276" i="1"/>
  <c r="C1276" i="1"/>
  <c r="D1275" i="1"/>
  <c r="C1275" i="1"/>
  <c r="H1275" i="1" s="1"/>
  <c r="D1274" i="1"/>
  <c r="C1274" i="1"/>
  <c r="H1274" i="1" s="1"/>
  <c r="D1273" i="1"/>
  <c r="C1273" i="1"/>
  <c r="D1272" i="1"/>
  <c r="C1272" i="1"/>
  <c r="D1271" i="1"/>
  <c r="C1271" i="1"/>
  <c r="H1271" i="1" s="1"/>
  <c r="D1270" i="1"/>
  <c r="C1270" i="1"/>
  <c r="H1270" i="1" s="1"/>
  <c r="D1269" i="1"/>
  <c r="C1269" i="1"/>
  <c r="D1268" i="1"/>
  <c r="C1268" i="1"/>
  <c r="D1267" i="1"/>
  <c r="C1267" i="1"/>
  <c r="H1267" i="1" s="1"/>
  <c r="D1266" i="1"/>
  <c r="C1266" i="1"/>
  <c r="H1266" i="1" s="1"/>
  <c r="D1265" i="1"/>
  <c r="C1265" i="1"/>
  <c r="D1264" i="1"/>
  <c r="C1264" i="1"/>
  <c r="D1263" i="1"/>
  <c r="C1263" i="1"/>
  <c r="H1263" i="1" s="1"/>
  <c r="D1262" i="1"/>
  <c r="C1262" i="1"/>
  <c r="H1262" i="1" s="1"/>
  <c r="D1261" i="1"/>
  <c r="C1261" i="1"/>
  <c r="D1260" i="1"/>
  <c r="C1260" i="1"/>
  <c r="D1259" i="1"/>
  <c r="C1259" i="1"/>
  <c r="H1259" i="1" s="1"/>
  <c r="D1258" i="1"/>
  <c r="C1258" i="1"/>
  <c r="H1258" i="1" s="1"/>
  <c r="D1257" i="1"/>
  <c r="C1257" i="1"/>
  <c r="D1256" i="1"/>
  <c r="C1256" i="1"/>
  <c r="D1255" i="1"/>
  <c r="C1255" i="1"/>
  <c r="H1255" i="1" s="1"/>
  <c r="D1254" i="1"/>
  <c r="C1254" i="1"/>
  <c r="H1254" i="1" s="1"/>
  <c r="D1253" i="1"/>
  <c r="C1253" i="1"/>
  <c r="D1252" i="1"/>
  <c r="C1252" i="1"/>
  <c r="D1251" i="1"/>
  <c r="C1251" i="1"/>
  <c r="H1251" i="1" s="1"/>
  <c r="D1250" i="1"/>
  <c r="C1250" i="1"/>
  <c r="H1250" i="1" s="1"/>
  <c r="D1249" i="1"/>
  <c r="C1249" i="1"/>
  <c r="D1248" i="1"/>
  <c r="C1248" i="1"/>
  <c r="D1247" i="1"/>
  <c r="C1247" i="1"/>
  <c r="H1247" i="1" s="1"/>
  <c r="D1246" i="1"/>
  <c r="C1246" i="1"/>
  <c r="H1246" i="1" s="1"/>
  <c r="D1245" i="1"/>
  <c r="C1245" i="1"/>
  <c r="D1244" i="1"/>
  <c r="C1244" i="1"/>
  <c r="D1243" i="1"/>
  <c r="C1243" i="1"/>
  <c r="H1243" i="1" s="1"/>
  <c r="D1242" i="1"/>
  <c r="C1242" i="1"/>
  <c r="H1242" i="1" s="1"/>
  <c r="D1241" i="1"/>
  <c r="C1241" i="1"/>
  <c r="D1240" i="1"/>
  <c r="C1240" i="1"/>
  <c r="D1239" i="1"/>
  <c r="C1239" i="1"/>
  <c r="H1239" i="1" s="1"/>
  <c r="D1238" i="1"/>
  <c r="C1238" i="1"/>
  <c r="H1238" i="1" s="1"/>
  <c r="D1237" i="1"/>
  <c r="C1237" i="1"/>
  <c r="D1236" i="1"/>
  <c r="C1236" i="1"/>
  <c r="D1235" i="1"/>
  <c r="C1235" i="1"/>
  <c r="H1235" i="1" s="1"/>
  <c r="D1234" i="1"/>
  <c r="C1234" i="1"/>
  <c r="H1234" i="1" s="1"/>
  <c r="D1233" i="1"/>
  <c r="C1233" i="1"/>
  <c r="D1232" i="1"/>
  <c r="C1232" i="1"/>
  <c r="D1231" i="1"/>
  <c r="C1231" i="1"/>
  <c r="H1231" i="1" s="1"/>
  <c r="D1230" i="1"/>
  <c r="C1230" i="1"/>
  <c r="H1230" i="1" s="1"/>
  <c r="D1229" i="1"/>
  <c r="C1229" i="1"/>
  <c r="D1228" i="1"/>
  <c r="C1228" i="1"/>
  <c r="D1226" i="1"/>
  <c r="C1226" i="1"/>
  <c r="H1226" i="1" s="1"/>
  <c r="D1225" i="1"/>
  <c r="C1225" i="1"/>
  <c r="D1224" i="1"/>
  <c r="C1224" i="1"/>
  <c r="C1223" i="1"/>
  <c r="D1221" i="1"/>
  <c r="C1221" i="1"/>
  <c r="D1220" i="1"/>
  <c r="C1220" i="1"/>
  <c r="D1219" i="1"/>
  <c r="C1219" i="1"/>
  <c r="H1219" i="1" s="1"/>
  <c r="D1218" i="1"/>
  <c r="C1218" i="1"/>
  <c r="H1218" i="1" s="1"/>
  <c r="D1217" i="1"/>
  <c r="C1217" i="1"/>
  <c r="D1216" i="1"/>
  <c r="C1216" i="1"/>
  <c r="D1215" i="1"/>
  <c r="D1213" i="1"/>
  <c r="C1213" i="1"/>
  <c r="D1212" i="1"/>
  <c r="C1212" i="1"/>
  <c r="D1211" i="1"/>
  <c r="C1211" i="1"/>
  <c r="H1211" i="1" s="1"/>
  <c r="D1210" i="1"/>
  <c r="C1210" i="1"/>
  <c r="H1210" i="1" s="1"/>
  <c r="D1209" i="1"/>
  <c r="C1209" i="1"/>
  <c r="D1208" i="1"/>
  <c r="C1208" i="1"/>
  <c r="D1207" i="1"/>
  <c r="C1207" i="1"/>
  <c r="H1207" i="1" s="1"/>
  <c r="D1206" i="1"/>
  <c r="C1206" i="1"/>
  <c r="H1206" i="1" s="1"/>
  <c r="D1205" i="1"/>
  <c r="C1205" i="1"/>
  <c r="D1204" i="1"/>
  <c r="C1204" i="1"/>
  <c r="D1203" i="1"/>
  <c r="C1203" i="1"/>
  <c r="H1203" i="1" s="1"/>
  <c r="D1202" i="1"/>
  <c r="C1202" i="1"/>
  <c r="H1202" i="1" s="1"/>
  <c r="D1201" i="1"/>
  <c r="C1201" i="1"/>
  <c r="D1200" i="1"/>
  <c r="C1200" i="1"/>
  <c r="D1199" i="1"/>
  <c r="C1199" i="1"/>
  <c r="H1199" i="1" s="1"/>
  <c r="D1198" i="1"/>
  <c r="C1198" i="1"/>
  <c r="H1198" i="1" s="1"/>
  <c r="D1197" i="1"/>
  <c r="C1197" i="1"/>
  <c r="D1196" i="1"/>
  <c r="C1196" i="1"/>
  <c r="D1195" i="1"/>
  <c r="C1195" i="1"/>
  <c r="H1195" i="1" s="1"/>
  <c r="D1194" i="1"/>
  <c r="C1194" i="1"/>
  <c r="H1194" i="1" s="1"/>
  <c r="D1193" i="1"/>
  <c r="C1193" i="1"/>
  <c r="D1192" i="1"/>
  <c r="C1192" i="1"/>
  <c r="D1191" i="1"/>
  <c r="C1191" i="1"/>
  <c r="H1191" i="1" s="1"/>
  <c r="D1190" i="1"/>
  <c r="C1190" i="1"/>
  <c r="H1190" i="1" s="1"/>
  <c r="D1189" i="1"/>
  <c r="C1189" i="1"/>
  <c r="D1188" i="1"/>
  <c r="C1188" i="1"/>
  <c r="D1187" i="1"/>
  <c r="C1187" i="1"/>
  <c r="H1187" i="1" s="1"/>
  <c r="D1186" i="1"/>
  <c r="C1186" i="1"/>
  <c r="H1186" i="1" s="1"/>
  <c r="D1185" i="1"/>
  <c r="C1185" i="1"/>
  <c r="D1184" i="1"/>
  <c r="C1184" i="1"/>
  <c r="D1183" i="1"/>
  <c r="D1182" i="1"/>
  <c r="C1182" i="1"/>
  <c r="H1182" i="1" s="1"/>
  <c r="D1181" i="1"/>
  <c r="C1181" i="1"/>
  <c r="D1180" i="1"/>
  <c r="C1180" i="1"/>
  <c r="D1179" i="1"/>
  <c r="C1179" i="1"/>
  <c r="H1179" i="1" s="1"/>
  <c r="D1178" i="1"/>
  <c r="C1178" i="1"/>
  <c r="H1178" i="1" s="1"/>
  <c r="D1177" i="1"/>
  <c r="C1177" i="1"/>
  <c r="D1176" i="1"/>
  <c r="C1176" i="1"/>
  <c r="D1175" i="1"/>
  <c r="C1175" i="1"/>
  <c r="H1175" i="1" s="1"/>
  <c r="D1174" i="1"/>
  <c r="C1174" i="1"/>
  <c r="H1174" i="1" s="1"/>
  <c r="D1173" i="1"/>
  <c r="C1173" i="1"/>
  <c r="D1172" i="1"/>
  <c r="C1172" i="1"/>
  <c r="D1171" i="1"/>
  <c r="C1171" i="1"/>
  <c r="H1171" i="1" s="1"/>
  <c r="D1170" i="1"/>
  <c r="C1170" i="1"/>
  <c r="H1170" i="1" s="1"/>
  <c r="D1169" i="1"/>
  <c r="C1169" i="1"/>
  <c r="D1168" i="1"/>
  <c r="C1168" i="1"/>
  <c r="D1167" i="1"/>
  <c r="D1166" i="1"/>
  <c r="C1166" i="1"/>
  <c r="H1166" i="1" s="1"/>
  <c r="D1165" i="1"/>
  <c r="C1165" i="1"/>
  <c r="D1164" i="1"/>
  <c r="C1164" i="1"/>
  <c r="D1163" i="1"/>
  <c r="C1163" i="1"/>
  <c r="H1163" i="1" s="1"/>
  <c r="D1162" i="1"/>
  <c r="C1162" i="1"/>
  <c r="H1162" i="1" s="1"/>
  <c r="D1161" i="1"/>
  <c r="C1161" i="1"/>
  <c r="D1160" i="1"/>
  <c r="C1160" i="1"/>
  <c r="D1159" i="1"/>
  <c r="C1159" i="1"/>
  <c r="H1159" i="1" s="1"/>
  <c r="D1158" i="1"/>
  <c r="C1158" i="1"/>
  <c r="H1158" i="1" s="1"/>
  <c r="D1157" i="1"/>
  <c r="C1157" i="1"/>
  <c r="D1156" i="1"/>
  <c r="C1156" i="1"/>
  <c r="D1155" i="1"/>
  <c r="C1155" i="1"/>
  <c r="H1155" i="1" s="1"/>
  <c r="D1154" i="1"/>
  <c r="C1154" i="1"/>
  <c r="H1154" i="1" s="1"/>
  <c r="D1151" i="1"/>
  <c r="C1151" i="1"/>
  <c r="H1151" i="1" s="1"/>
  <c r="D1150" i="1"/>
  <c r="C1150" i="1"/>
  <c r="H1150" i="1" s="1"/>
  <c r="D1149" i="1"/>
  <c r="C1149" i="1"/>
  <c r="D1148" i="1"/>
  <c r="C1148" i="1"/>
  <c r="D1147" i="1"/>
  <c r="C1147" i="1"/>
  <c r="H1147" i="1" s="1"/>
  <c r="D1146" i="1"/>
  <c r="C1146" i="1"/>
  <c r="H1146" i="1" s="1"/>
  <c r="D1145" i="1"/>
  <c r="C1145" i="1"/>
  <c r="D1144" i="1"/>
  <c r="C1144" i="1"/>
  <c r="D1143" i="1"/>
  <c r="C1143" i="1"/>
  <c r="H1143" i="1" s="1"/>
  <c r="D1142" i="1"/>
  <c r="C1142" i="1"/>
  <c r="H1142" i="1" s="1"/>
  <c r="D1141" i="1"/>
  <c r="C1141" i="1"/>
  <c r="D1140" i="1"/>
  <c r="C1140" i="1"/>
  <c r="D1139" i="1"/>
  <c r="C1139" i="1"/>
  <c r="H1139" i="1" s="1"/>
  <c r="D1138" i="1"/>
  <c r="C1138" i="1"/>
  <c r="H1138" i="1" s="1"/>
  <c r="D1137" i="1"/>
  <c r="C1137" i="1"/>
  <c r="D1136" i="1"/>
  <c r="C1136" i="1"/>
  <c r="H1136" i="1" s="1"/>
  <c r="D1135" i="1"/>
  <c r="C1135" i="1"/>
  <c r="H1135" i="1" s="1"/>
  <c r="D1134" i="1"/>
  <c r="C1134" i="1"/>
  <c r="H1134" i="1" s="1"/>
  <c r="D1133" i="1"/>
  <c r="C1133" i="1"/>
  <c r="D1132" i="1"/>
  <c r="C1132" i="1"/>
  <c r="H1132" i="1" s="1"/>
  <c r="D1131" i="1"/>
  <c r="C1131" i="1"/>
  <c r="H1131" i="1" s="1"/>
  <c r="D1130" i="1"/>
  <c r="C1130" i="1"/>
  <c r="H1130" i="1" s="1"/>
  <c r="D1129" i="1"/>
  <c r="C1129" i="1"/>
  <c r="D1128" i="1"/>
  <c r="C1128" i="1"/>
  <c r="H1128" i="1" s="1"/>
  <c r="D1127" i="1"/>
  <c r="C1127" i="1"/>
  <c r="H1127" i="1" s="1"/>
  <c r="D1126" i="1"/>
  <c r="C1126" i="1"/>
  <c r="H1126" i="1" s="1"/>
  <c r="D1125" i="1"/>
  <c r="C1125" i="1"/>
  <c r="H1125" i="1" s="1"/>
  <c r="D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D996" i="1"/>
  <c r="C996" i="1"/>
  <c r="H996" i="1" s="1"/>
  <c r="D995" i="1"/>
  <c r="C995" i="1"/>
  <c r="H995" i="1" s="1"/>
  <c r="D994" i="1"/>
  <c r="C994" i="1"/>
  <c r="H994" i="1" s="1"/>
  <c r="D993" i="1"/>
  <c r="C993" i="1"/>
  <c r="H993" i="1" s="1"/>
  <c r="D992" i="1"/>
  <c r="C992" i="1"/>
  <c r="H992" i="1" s="1"/>
  <c r="D991" i="1"/>
  <c r="C991" i="1"/>
  <c r="H991" i="1" s="1"/>
  <c r="D990" i="1"/>
  <c r="D989" i="1"/>
  <c r="C989" i="1"/>
  <c r="H989" i="1" s="1"/>
  <c r="D988" i="1"/>
  <c r="C988" i="1"/>
  <c r="H988" i="1" s="1"/>
  <c r="D987" i="1"/>
  <c r="C987" i="1"/>
  <c r="H987" i="1" s="1"/>
  <c r="D986" i="1"/>
  <c r="C986" i="1"/>
  <c r="H986" i="1" s="1"/>
  <c r="D985"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D815" i="1"/>
  <c r="C815" i="1"/>
  <c r="H815" i="1" s="1"/>
  <c r="D814" i="1"/>
  <c r="C814" i="1"/>
  <c r="H814" i="1" s="1"/>
  <c r="D813" i="1"/>
  <c r="C813" i="1"/>
  <c r="H813" i="1" s="1"/>
  <c r="D812" i="1"/>
  <c r="C812" i="1"/>
  <c r="H812" i="1" s="1"/>
  <c r="D811" i="1"/>
  <c r="C811" i="1"/>
  <c r="H811" i="1" s="1"/>
  <c r="D810" i="1"/>
  <c r="C810" i="1"/>
  <c r="H810" i="1" s="1"/>
  <c r="D809" i="1"/>
  <c r="C809" i="1"/>
  <c r="H809" i="1" s="1"/>
  <c r="D808" i="1"/>
  <c r="C808" i="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D648" i="1"/>
  <c r="C648" i="1"/>
  <c r="D647" i="1"/>
  <c r="C647" i="1"/>
  <c r="H647" i="1" s="1"/>
  <c r="D646" i="1"/>
  <c r="C646" i="1"/>
  <c r="H646" i="1" s="1"/>
  <c r="D645" i="1"/>
  <c r="D644" i="1"/>
  <c r="C644" i="1"/>
  <c r="H644" i="1" s="1"/>
  <c r="D643" i="1"/>
  <c r="C643" i="1"/>
  <c r="H643" i="1" s="1"/>
  <c r="D642" i="1"/>
  <c r="C642" i="1"/>
  <c r="H642" i="1" s="1"/>
  <c r="D641" i="1"/>
  <c r="C641" i="1"/>
  <c r="H641" i="1" s="1"/>
  <c r="D632" i="1"/>
  <c r="C632" i="1"/>
  <c r="H632" i="1" s="1"/>
  <c r="D631" i="1"/>
  <c r="C631" i="1"/>
  <c r="H631"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C619" i="1"/>
  <c r="H619" i="1" s="1"/>
  <c r="D618" i="1"/>
  <c r="C618" i="1"/>
  <c r="H618" i="1" s="1"/>
  <c r="D617" i="1"/>
  <c r="C617" i="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C453" i="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D413" i="1"/>
  <c r="C413" i="1"/>
  <c r="H413" i="1" s="1"/>
  <c r="D412" i="1"/>
  <c r="C412" i="1"/>
  <c r="C411" i="1"/>
  <c r="D406" i="1"/>
  <c r="C406" i="1"/>
  <c r="H406" i="1" s="1"/>
  <c r="D405" i="1"/>
  <c r="C405" i="1"/>
  <c r="H405" i="1" s="1"/>
  <c r="D404" i="1"/>
  <c r="C404" i="1"/>
  <c r="H404"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D344" i="1"/>
  <c r="C344" i="1"/>
  <c r="H344" i="1" s="1"/>
  <c r="D343" i="1"/>
  <c r="C343" i="1"/>
  <c r="H343" i="1" s="1"/>
  <c r="D342" i="1"/>
  <c r="C342" i="1"/>
  <c r="H342" i="1" s="1"/>
  <c r="D341" i="1"/>
  <c r="C341" i="1"/>
  <c r="H341" i="1" s="1"/>
  <c r="D340" i="1"/>
  <c r="C340" i="1"/>
  <c r="H340" i="1" s="1"/>
  <c r="D339" i="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C294" i="1"/>
  <c r="H294" i="1" s="1"/>
  <c r="D292" i="1"/>
  <c r="C292" i="1"/>
  <c r="H292" i="1" s="1"/>
  <c r="D291" i="1"/>
  <c r="C291" i="1"/>
  <c r="H291" i="1" s="1"/>
  <c r="D290" i="1"/>
  <c r="C290" i="1"/>
  <c r="H290" i="1" s="1"/>
  <c r="D289" i="1"/>
  <c r="C289" i="1"/>
  <c r="H289" i="1" s="1"/>
  <c r="D288" i="1"/>
  <c r="C288" i="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C259" i="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D164" i="1"/>
  <c r="C164" i="1"/>
  <c r="H164" i="1" s="1"/>
  <c r="D163" i="1"/>
  <c r="C163" i="1"/>
  <c r="H163" i="1" s="1"/>
  <c r="D162" i="1"/>
  <c r="C162" i="1"/>
  <c r="H162" i="1" s="1"/>
  <c r="D161" i="1"/>
  <c r="C161" i="1"/>
  <c r="H161" i="1" s="1"/>
  <c r="D160" i="1"/>
  <c r="C160" i="1"/>
  <c r="H160" i="1" s="1"/>
  <c r="D159" i="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D134" i="1"/>
  <c r="C134" i="1"/>
  <c r="H134" i="1" s="1"/>
  <c r="D133" i="1"/>
  <c r="C133" i="1"/>
  <c r="H133" i="1" s="1"/>
  <c r="D132" i="1"/>
  <c r="C132" i="1"/>
  <c r="H132" i="1" s="1"/>
  <c r="D131" i="1"/>
  <c r="C131" i="1"/>
  <c r="H131" i="1" s="1"/>
  <c r="D130" i="1"/>
  <c r="C130" i="1"/>
  <c r="H130" i="1" s="1"/>
  <c r="D129" i="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D45" i="1"/>
  <c r="C45" i="1"/>
  <c r="H45" i="1" s="1"/>
  <c r="D44" i="1"/>
  <c r="C44" i="1"/>
  <c r="H44" i="1" s="1"/>
  <c r="D43" i="1"/>
  <c r="C43" i="1"/>
  <c r="H43" i="1" s="1"/>
  <c r="D42" i="1"/>
  <c r="C42" i="1"/>
  <c r="H42" i="1" s="1"/>
  <c r="D41" i="1"/>
  <c r="C41" i="1"/>
  <c r="H41" i="1" s="1"/>
  <c r="D40" i="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H649" i="1" l="1"/>
  <c r="H648" i="1"/>
  <c r="E22" i="9"/>
  <c r="B22" i="9" s="1"/>
  <c r="F250" i="5"/>
  <c r="E280" i="9"/>
  <c r="B280" i="9" s="1"/>
  <c r="E245" i="5"/>
  <c r="D1222" i="1" s="1"/>
  <c r="E284" i="9"/>
  <c r="B284" i="9" s="1"/>
  <c r="C1483" i="1"/>
  <c r="H1483" i="1" s="1"/>
  <c r="C1227" i="1"/>
  <c r="H1227" i="1" s="1"/>
  <c r="H1223" i="1"/>
  <c r="H411" i="1"/>
  <c r="E279" i="9"/>
  <c r="B279" i="9" s="1"/>
  <c r="D22" i="7"/>
  <c r="D5" i="7" s="1"/>
  <c r="F214" i="9"/>
  <c r="B214" i="9" s="1"/>
  <c r="E283" i="9"/>
  <c r="B283" i="9" s="1"/>
  <c r="E26" i="9"/>
  <c r="B26" i="9" s="1"/>
  <c r="F114" i="6"/>
  <c r="E114" i="6"/>
  <c r="F118" i="6"/>
  <c r="H27" i="3"/>
  <c r="F216" i="9"/>
  <c r="B216" i="9" s="1"/>
  <c r="E21" i="9"/>
  <c r="B21" i="9" s="1"/>
  <c r="E643" i="4"/>
  <c r="D637" i="1" s="1"/>
  <c r="H412" i="1"/>
  <c r="E67" i="9"/>
  <c r="B67" i="9" s="1"/>
  <c r="H816" i="1"/>
  <c r="H808" i="1"/>
  <c r="E225" i="9"/>
  <c r="B225" i="9" s="1"/>
  <c r="C645" i="1"/>
  <c r="H645" i="1" s="1"/>
  <c r="D363" i="4"/>
  <c r="B220" i="9"/>
  <c r="F220" i="9"/>
  <c r="B219" i="9"/>
  <c r="C165" i="1"/>
  <c r="H165" i="1" s="1"/>
  <c r="E39" i="9"/>
  <c r="B39" i="9" s="1"/>
  <c r="H288" i="1"/>
  <c r="E273" i="9"/>
  <c r="B273" i="9" s="1"/>
  <c r="F216" i="4"/>
  <c r="D215" i="4"/>
  <c r="F225" i="4"/>
  <c r="D224" i="4"/>
  <c r="F112" i="4"/>
  <c r="D106" i="4"/>
  <c r="E6" i="4"/>
  <c r="F91" i="4"/>
  <c r="D82" i="4"/>
  <c r="H1140" i="1"/>
  <c r="H1144" i="1"/>
  <c r="H1148" i="1"/>
  <c r="H1156" i="1"/>
  <c r="H1160" i="1"/>
  <c r="H1164" i="1"/>
  <c r="H1168" i="1"/>
  <c r="H1172" i="1"/>
  <c r="H1176" i="1"/>
  <c r="H1180" i="1"/>
  <c r="H1184" i="1"/>
  <c r="H1188" i="1"/>
  <c r="H1192" i="1"/>
  <c r="H1196" i="1"/>
  <c r="H1200" i="1"/>
  <c r="H1204" i="1"/>
  <c r="H1208" i="1"/>
  <c r="H1212" i="1"/>
  <c r="H1216" i="1"/>
  <c r="H1220" i="1"/>
  <c r="H1224" i="1"/>
  <c r="H1228" i="1"/>
  <c r="H1232" i="1"/>
  <c r="H1236" i="1"/>
  <c r="H1240" i="1"/>
  <c r="H1244" i="1"/>
  <c r="H1248" i="1"/>
  <c r="H1252" i="1"/>
  <c r="H1256" i="1"/>
  <c r="H1260" i="1"/>
  <c r="H1264" i="1"/>
  <c r="H1268" i="1"/>
  <c r="H1272" i="1"/>
  <c r="H1276" i="1"/>
  <c r="H1280" i="1"/>
  <c r="H1284" i="1"/>
  <c r="H1288" i="1"/>
  <c r="H1292" i="1"/>
  <c r="H1296" i="1"/>
  <c r="H1300" i="1"/>
  <c r="H1304" i="1"/>
  <c r="H1308" i="1"/>
  <c r="H1312" i="1"/>
  <c r="H1316" i="1"/>
  <c r="H1320" i="1"/>
  <c r="H1324" i="1"/>
  <c r="H1328" i="1"/>
  <c r="H1332" i="1"/>
  <c r="H1336" i="1"/>
  <c r="H1340" i="1"/>
  <c r="H1344" i="1"/>
  <c r="H1348" i="1"/>
  <c r="H1352" i="1"/>
  <c r="H1356" i="1"/>
  <c r="H1360" i="1"/>
  <c r="H1364" i="1"/>
  <c r="H1368" i="1"/>
  <c r="H1372" i="1"/>
  <c r="H1376" i="1"/>
  <c r="H1380" i="1"/>
  <c r="H1384" i="1"/>
  <c r="H1388" i="1"/>
  <c r="H1392" i="1"/>
  <c r="H1396" i="1"/>
  <c r="H1400" i="1"/>
  <c r="H1404" i="1"/>
  <c r="H1412" i="1"/>
  <c r="H1416" i="1"/>
  <c r="H1420" i="1"/>
  <c r="H1424" i="1"/>
  <c r="H1428" i="1"/>
  <c r="H1432" i="1"/>
  <c r="H1437" i="1"/>
  <c r="J1441" i="1"/>
  <c r="H1470" i="1"/>
  <c r="J1474" i="1"/>
  <c r="J1478" i="1"/>
  <c r="F8" i="4"/>
  <c r="D7" i="4"/>
  <c r="E263" i="4"/>
  <c r="D259" i="1" s="1"/>
  <c r="H259" i="1" s="1"/>
  <c r="E6" i="5"/>
  <c r="I20" i="3"/>
  <c r="D1436" i="1"/>
  <c r="I29" i="3"/>
  <c r="H1129" i="1"/>
  <c r="H1133" i="1"/>
  <c r="H1137" i="1"/>
  <c r="H1141" i="1"/>
  <c r="H1145" i="1"/>
  <c r="H1149" i="1"/>
  <c r="H1157" i="1"/>
  <c r="H1161" i="1"/>
  <c r="H1165" i="1"/>
  <c r="H1169" i="1"/>
  <c r="H1173" i="1"/>
  <c r="H1177" i="1"/>
  <c r="H1181" i="1"/>
  <c r="H1185" i="1"/>
  <c r="H1189" i="1"/>
  <c r="H1193" i="1"/>
  <c r="H1197" i="1"/>
  <c r="H1201" i="1"/>
  <c r="H1205" i="1"/>
  <c r="H1209" i="1"/>
  <c r="H1213" i="1"/>
  <c r="H1217" i="1"/>
  <c r="H1221" i="1"/>
  <c r="H1225" i="1"/>
  <c r="H1229" i="1"/>
  <c r="H1233" i="1"/>
  <c r="H1237" i="1"/>
  <c r="H1241" i="1"/>
  <c r="H1245" i="1"/>
  <c r="H1249" i="1"/>
  <c r="H1253" i="1"/>
  <c r="H1257" i="1"/>
  <c r="H1261" i="1"/>
  <c r="H1265" i="1"/>
  <c r="H1269" i="1"/>
  <c r="H1273" i="1"/>
  <c r="H1277" i="1"/>
  <c r="H1281" i="1"/>
  <c r="H1285" i="1"/>
  <c r="H1289" i="1"/>
  <c r="H1293" i="1"/>
  <c r="H1297" i="1"/>
  <c r="H1301" i="1"/>
  <c r="H1305" i="1"/>
  <c r="H1309" i="1"/>
  <c r="H1313" i="1"/>
  <c r="H1317" i="1"/>
  <c r="H1321" i="1"/>
  <c r="H1325" i="1"/>
  <c r="H1333" i="1"/>
  <c r="H1337" i="1"/>
  <c r="H1341" i="1"/>
  <c r="H1345" i="1"/>
  <c r="H1349" i="1"/>
  <c r="H1353" i="1"/>
  <c r="H1357" i="1"/>
  <c r="H1361" i="1"/>
  <c r="H1365" i="1"/>
  <c r="H1369" i="1"/>
  <c r="H1373" i="1"/>
  <c r="H1377" i="1"/>
  <c r="H1381" i="1"/>
  <c r="H1385" i="1"/>
  <c r="H1389" i="1"/>
  <c r="H1393" i="1"/>
  <c r="H1397" i="1"/>
  <c r="H1401" i="1"/>
  <c r="H1405" i="1"/>
  <c r="H1409" i="1"/>
  <c r="H1413" i="1"/>
  <c r="H1417" i="1"/>
  <c r="H1421" i="1"/>
  <c r="H1425" i="1"/>
  <c r="H1429" i="1"/>
  <c r="H1433" i="1"/>
  <c r="H1438" i="1"/>
  <c r="J1442" i="1"/>
  <c r="J1446" i="1"/>
  <c r="J1450" i="1"/>
  <c r="F125" i="4"/>
  <c r="D124" i="4"/>
  <c r="F485" i="4"/>
  <c r="D484" i="4"/>
  <c r="F538" i="4"/>
  <c r="D529" i="4"/>
  <c r="H1406" i="1"/>
  <c r="H1410" i="1"/>
  <c r="H1414" i="1"/>
  <c r="H1418" i="1"/>
  <c r="H1422" i="1"/>
  <c r="H1426" i="1"/>
  <c r="H1430" i="1"/>
  <c r="H1434" i="1"/>
  <c r="J1439" i="1"/>
  <c r="J1443" i="1"/>
  <c r="J1447" i="1"/>
  <c r="F197" i="4"/>
  <c r="D196" i="4"/>
  <c r="E224" i="4"/>
  <c r="D220" i="1" s="1"/>
  <c r="F473" i="4"/>
  <c r="D472" i="4"/>
  <c r="B260" i="9"/>
  <c r="D1046" i="1"/>
  <c r="E298" i="4"/>
  <c r="E350" i="4"/>
  <c r="E459" i="4"/>
  <c r="D453" i="1" s="1"/>
  <c r="H453" i="1" s="1"/>
  <c r="H289" i="9"/>
  <c r="E289" i="9" s="1"/>
  <c r="B289" i="9" s="1"/>
  <c r="E176" i="5"/>
  <c r="H1283" i="1"/>
  <c r="H1287" i="1"/>
  <c r="H1291" i="1"/>
  <c r="H1295" i="1"/>
  <c r="H1303" i="1"/>
  <c r="H1307" i="1"/>
  <c r="H1311" i="1"/>
  <c r="H1315" i="1"/>
  <c r="H1319" i="1"/>
  <c r="H1323" i="1"/>
  <c r="H1327" i="1"/>
  <c r="H1331" i="1"/>
  <c r="H1335" i="1"/>
  <c r="H1339" i="1"/>
  <c r="H1343" i="1"/>
  <c r="H1347" i="1"/>
  <c r="H1351" i="1"/>
  <c r="H1355" i="1"/>
  <c r="H1359" i="1"/>
  <c r="H1363" i="1"/>
  <c r="H1367" i="1"/>
  <c r="H1371" i="1"/>
  <c r="H1375" i="1"/>
  <c r="H1379" i="1"/>
  <c r="H1387" i="1"/>
  <c r="H1391" i="1"/>
  <c r="H1395" i="1"/>
  <c r="H1399" i="1"/>
  <c r="H1403" i="1"/>
  <c r="H1407" i="1"/>
  <c r="H1411" i="1"/>
  <c r="H1415" i="1"/>
  <c r="H1419" i="1"/>
  <c r="H1423" i="1"/>
  <c r="H1427" i="1"/>
  <c r="H1431" i="1"/>
  <c r="D163" i="4"/>
  <c r="F299" i="4"/>
  <c r="D298" i="4"/>
  <c r="B244" i="9"/>
  <c r="D1047" i="1"/>
  <c r="H31" i="3"/>
  <c r="F422" i="4"/>
  <c r="D421" i="4"/>
  <c r="E528" i="4"/>
  <c r="E593" i="4"/>
  <c r="D587" i="1" s="1"/>
  <c r="B268" i="9"/>
  <c r="F70" i="5"/>
  <c r="D146" i="5"/>
  <c r="E141" i="6"/>
  <c r="F78" i="5"/>
  <c r="D593" i="4"/>
  <c r="D12" i="5"/>
  <c r="D7" i="5" s="1"/>
  <c r="D176" i="5"/>
  <c r="J1451" i="1"/>
  <c r="J1455" i="1"/>
  <c r="J1459" i="1"/>
  <c r="J1463" i="1"/>
  <c r="J1467" i="1"/>
  <c r="J1471" i="1"/>
  <c r="H1475" i="1"/>
  <c r="J1479" i="1"/>
  <c r="D44" i="4"/>
  <c r="D50" i="4"/>
  <c r="D133" i="4"/>
  <c r="D139" i="4"/>
  <c r="D152" i="4"/>
  <c r="F152" i="4" s="1"/>
  <c r="D311" i="4"/>
  <c r="D344" i="4"/>
  <c r="F19" i="5"/>
  <c r="F170" i="5"/>
  <c r="D190" i="5"/>
  <c r="D238" i="5"/>
  <c r="D35" i="6"/>
  <c r="D89" i="6"/>
  <c r="B274" i="9"/>
  <c r="D87" i="5"/>
  <c r="J1476" i="1"/>
  <c r="D245" i="5"/>
  <c r="D252" i="4"/>
  <c r="D351" i="4"/>
  <c r="D567" i="4"/>
  <c r="D69" i="5"/>
  <c r="G286" i="9"/>
  <c r="E286" i="9" s="1"/>
  <c r="B286" i="9" s="1"/>
  <c r="D118" i="5"/>
  <c r="D206" i="5"/>
  <c r="J1445" i="1"/>
  <c r="J1449" i="1"/>
  <c r="J1457" i="1"/>
  <c r="H1461" i="1"/>
  <c r="J1465" i="1"/>
  <c r="J1473" i="1"/>
  <c r="J1477" i="1"/>
  <c r="D643" i="4"/>
  <c r="E142" i="9"/>
  <c r="B142" i="9" s="1"/>
  <c r="H286" i="9"/>
  <c r="F246" i="5"/>
  <c r="F259" i="5"/>
  <c r="D5" i="6"/>
  <c r="D644" i="4"/>
  <c r="E644" i="4"/>
  <c r="D638"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30" i="1"/>
  <c r="G131" i="1"/>
  <c r="G132" i="1"/>
  <c r="G133" i="1"/>
  <c r="G134" i="1"/>
  <c r="G136" i="1"/>
  <c r="G137" i="1"/>
  <c r="G138" i="1"/>
  <c r="G139" i="1"/>
  <c r="G140" i="1"/>
  <c r="G141" i="1"/>
  <c r="G142" i="1"/>
  <c r="G143" i="1"/>
  <c r="G144" i="1"/>
  <c r="G145" i="1"/>
  <c r="G146"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4"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40" i="1"/>
  <c r="G341" i="1"/>
  <c r="G342" i="1"/>
  <c r="G343" i="1"/>
  <c r="G344"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H617" i="1"/>
  <c r="G617" i="1"/>
  <c r="G618" i="1"/>
  <c r="G619" i="1"/>
  <c r="G620" i="1"/>
  <c r="G621" i="1"/>
  <c r="G622" i="1"/>
  <c r="G623" i="1"/>
  <c r="G624" i="1"/>
  <c r="G625" i="1"/>
  <c r="G626" i="1"/>
  <c r="G627" i="1"/>
  <c r="G628" i="1"/>
  <c r="G631" i="1"/>
  <c r="G632" i="1"/>
  <c r="G641" i="1"/>
  <c r="G642" i="1"/>
  <c r="G643" i="1"/>
  <c r="G644"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G1053" i="1"/>
  <c r="G1054" i="1"/>
  <c r="G1055" i="1"/>
  <c r="G1056"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7"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69" i="1"/>
  <c r="G1470" i="1"/>
  <c r="G1471" i="1"/>
  <c r="H1471" i="1"/>
  <c r="G1472" i="1"/>
  <c r="H1472" i="1"/>
  <c r="G1473" i="1"/>
  <c r="H1473" i="1"/>
  <c r="G1474" i="1"/>
  <c r="H1474" i="1"/>
  <c r="G1475" i="1"/>
  <c r="G1476" i="1"/>
  <c r="H1476" i="1"/>
  <c r="G1477" i="1"/>
  <c r="H1477" i="1"/>
  <c r="G1478" i="1"/>
  <c r="H1478" i="1"/>
  <c r="G1479" i="1"/>
  <c r="H1479" i="1"/>
  <c r="G1480" i="1"/>
  <c r="H1480" i="1"/>
  <c r="G1481" i="1"/>
  <c r="G1482"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E412" i="4"/>
  <c r="H20" i="9"/>
  <c r="G20" i="9"/>
  <c r="F416" i="4"/>
  <c r="F417" i="4"/>
  <c r="F603" i="4"/>
  <c r="F88" i="5"/>
  <c r="F149" i="5"/>
  <c r="F177" i="5"/>
  <c r="F190" i="5"/>
  <c r="F206" i="5"/>
  <c r="F5" i="6"/>
  <c r="D141" i="6"/>
  <c r="D42" i="8"/>
  <c r="G278" i="9"/>
  <c r="E278" i="9" s="1"/>
  <c r="B278" i="9" s="1"/>
  <c r="G277" i="9"/>
  <c r="E277" i="9" s="1"/>
  <c r="B277" i="9"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H164" i="9"/>
  <c r="G164" i="9"/>
  <c r="E164" i="9" s="1"/>
  <c r="B164" i="9" s="1"/>
  <c r="G163" i="9"/>
  <c r="E163" i="9" s="1"/>
  <c r="B163" i="9" s="1"/>
  <c r="G162" i="9"/>
  <c r="E162" i="9" s="1"/>
  <c r="B162" i="9" s="1"/>
  <c r="G161" i="9"/>
  <c r="E161" i="9" s="1"/>
  <c r="B161" i="9" s="1"/>
  <c r="G160" i="9"/>
  <c r="E160" i="9" s="1"/>
  <c r="B160" i="9" s="1"/>
  <c r="I10" i="9"/>
  <c r="E165" i="9" l="1"/>
  <c r="B165" i="9" s="1"/>
  <c r="E237" i="5"/>
  <c r="D1214" i="1" s="1"/>
  <c r="G1483" i="1"/>
  <c r="C1453" i="1"/>
  <c r="H30" i="3"/>
  <c r="I27" i="3"/>
  <c r="D1408" i="1"/>
  <c r="G645" i="1"/>
  <c r="F363" i="4"/>
  <c r="C358" i="1"/>
  <c r="E20" i="9"/>
  <c r="E19" i="9" s="1"/>
  <c r="B191" i="9"/>
  <c r="F643" i="4"/>
  <c r="C637" i="1"/>
  <c r="G292" i="9"/>
  <c r="E292" i="9" s="1"/>
  <c r="B292" i="9" s="1"/>
  <c r="C1183" i="1"/>
  <c r="F50" i="4"/>
  <c r="C46" i="1"/>
  <c r="F472" i="4"/>
  <c r="C466" i="1"/>
  <c r="F529" i="4"/>
  <c r="D528" i="4"/>
  <c r="C523" i="1"/>
  <c r="F176" i="5"/>
  <c r="H22" i="3"/>
  <c r="C1153" i="1"/>
  <c r="F484" i="4"/>
  <c r="C478" i="1"/>
  <c r="F118" i="5"/>
  <c r="C1096" i="1"/>
  <c r="F44" i="4"/>
  <c r="C40" i="1"/>
  <c r="I22" i="3"/>
  <c r="D1153" i="1"/>
  <c r="D984" i="1"/>
  <c r="F224" i="4"/>
  <c r="C220" i="1"/>
  <c r="D407" i="4"/>
  <c r="C293" i="1"/>
  <c r="H24" i="3"/>
  <c r="C1299" i="1"/>
  <c r="F69" i="5"/>
  <c r="D68" i="5"/>
  <c r="D6" i="5" s="1"/>
  <c r="C1047" i="1"/>
  <c r="F344" i="4"/>
  <c r="C339" i="1"/>
  <c r="F12" i="5"/>
  <c r="C990" i="1"/>
  <c r="F196" i="4"/>
  <c r="C192" i="1"/>
  <c r="G297" i="9"/>
  <c r="E297" i="9" s="1"/>
  <c r="C1436" i="1"/>
  <c r="H29" i="3"/>
  <c r="F567" i="4"/>
  <c r="C561" i="1"/>
  <c r="F89" i="6"/>
  <c r="C1383" i="1"/>
  <c r="F311" i="4"/>
  <c r="C306" i="1"/>
  <c r="F593" i="4"/>
  <c r="C587" i="1"/>
  <c r="E636" i="4"/>
  <c r="D630" i="1" s="1"/>
  <c r="D522" i="1"/>
  <c r="F163" i="4"/>
  <c r="C159" i="1"/>
  <c r="E408" i="4"/>
  <c r="D403" i="1" s="1"/>
  <c r="D345" i="1"/>
  <c r="E420" i="4"/>
  <c r="F7" i="4"/>
  <c r="D6" i="4"/>
  <c r="C3" i="1"/>
  <c r="F82" i="4"/>
  <c r="C78" i="1"/>
  <c r="F7" i="5"/>
  <c r="H20" i="3"/>
  <c r="C985" i="1"/>
  <c r="F298" i="4"/>
  <c r="F351" i="4"/>
  <c r="D350" i="4"/>
  <c r="C346" i="1"/>
  <c r="F35" i="6"/>
  <c r="H25" i="3"/>
  <c r="C1329" i="1"/>
  <c r="D151" i="4"/>
  <c r="C148" i="1"/>
  <c r="F421" i="4"/>
  <c r="D420" i="4"/>
  <c r="C415" i="1"/>
  <c r="E407" i="4"/>
  <c r="D402" i="1" s="1"/>
  <c r="D293" i="1"/>
  <c r="F124" i="4"/>
  <c r="C120" i="1"/>
  <c r="E151" i="4"/>
  <c r="F87" i="5"/>
  <c r="C1065" i="1"/>
  <c r="F212" i="9"/>
  <c r="B212" i="9" s="1"/>
  <c r="F252" i="4"/>
  <c r="C248" i="1"/>
  <c r="F238" i="5"/>
  <c r="D237" i="5"/>
  <c r="D175" i="5" s="1"/>
  <c r="C1215" i="1"/>
  <c r="F139" i="4"/>
  <c r="C135" i="1"/>
  <c r="D1435" i="1"/>
  <c r="I28" i="3"/>
  <c r="I16" i="3"/>
  <c r="D2" i="1"/>
  <c r="F215" i="4"/>
  <c r="C211" i="1"/>
  <c r="F245" i="5"/>
  <c r="C1222" i="1"/>
  <c r="G291" i="9"/>
  <c r="E291" i="9" s="1"/>
  <c r="B291" i="9" s="1"/>
  <c r="C1167" i="1"/>
  <c r="F133" i="4"/>
  <c r="C129" i="1"/>
  <c r="F146" i="5"/>
  <c r="C1124" i="1"/>
  <c r="F106" i="4"/>
  <c r="C102" i="1"/>
  <c r="F644" i="4"/>
  <c r="C638" i="1"/>
  <c r="G638" i="1" s="1"/>
  <c r="K1432" i="9"/>
  <c r="G295" i="9"/>
  <c r="E295" i="9" s="1"/>
  <c r="B295" i="9" s="1"/>
  <c r="I34" i="3"/>
  <c r="C1517" i="1"/>
  <c r="G294" i="9"/>
  <c r="E294" i="9" s="1"/>
  <c r="F141" i="6"/>
  <c r="H28" i="3"/>
  <c r="C1435" i="1"/>
  <c r="G299" i="9"/>
  <c r="E299" i="9" s="1"/>
  <c r="E639" i="4"/>
  <c r="D407" i="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I23" i="3" l="1"/>
  <c r="E175" i="5"/>
  <c r="D1152" i="1" s="1"/>
  <c r="H1453" i="1"/>
  <c r="G1453" i="1"/>
  <c r="H1408" i="1"/>
  <c r="G1408" i="1"/>
  <c r="H358" i="1"/>
  <c r="G358" i="1"/>
  <c r="B20" i="9"/>
  <c r="H211" i="1"/>
  <c r="G211" i="1"/>
  <c r="H148" i="1"/>
  <c r="G148" i="1"/>
  <c r="F407" i="4"/>
  <c r="C402" i="1"/>
  <c r="H102" i="1"/>
  <c r="G102" i="1"/>
  <c r="H1222" i="1"/>
  <c r="G1222" i="1"/>
  <c r="H135" i="1"/>
  <c r="G135" i="1"/>
  <c r="H1065" i="1"/>
  <c r="G1065" i="1"/>
  <c r="D635" i="4"/>
  <c r="C414" i="1"/>
  <c r="F420" i="4"/>
  <c r="D408" i="4"/>
  <c r="C345" i="1"/>
  <c r="F350" i="4"/>
  <c r="H990" i="1"/>
  <c r="G990" i="1"/>
  <c r="H1153" i="1"/>
  <c r="G1153" i="1"/>
  <c r="H3" i="1"/>
  <c r="G3" i="1"/>
  <c r="H561" i="1"/>
  <c r="G561" i="1"/>
  <c r="H293" i="1"/>
  <c r="G293" i="1"/>
  <c r="H46" i="1"/>
  <c r="G46" i="1"/>
  <c r="H1215" i="1"/>
  <c r="G1215" i="1"/>
  <c r="F237" i="5"/>
  <c r="H23" i="3"/>
  <c r="C1214" i="1"/>
  <c r="H120" i="1"/>
  <c r="G120" i="1"/>
  <c r="D289" i="4"/>
  <c r="D290" i="4" s="1"/>
  <c r="H17" i="3"/>
  <c r="C147" i="1"/>
  <c r="F151" i="4"/>
  <c r="H985" i="1"/>
  <c r="G985" i="1"/>
  <c r="H587" i="1"/>
  <c r="G587" i="1"/>
  <c r="H220" i="1"/>
  <c r="G220" i="1"/>
  <c r="H1183" i="1"/>
  <c r="G1183" i="1"/>
  <c r="H339" i="1"/>
  <c r="G339" i="1"/>
  <c r="H129" i="1"/>
  <c r="G129" i="1"/>
  <c r="H1329" i="1"/>
  <c r="G1329" i="1"/>
  <c r="C984" i="1"/>
  <c r="G282" i="9"/>
  <c r="E282" i="9" s="1"/>
  <c r="B282" i="9" s="1"/>
  <c r="G276" i="9"/>
  <c r="F6" i="5"/>
  <c r="E635" i="4"/>
  <c r="D629" i="1" s="1"/>
  <c r="D414" i="1"/>
  <c r="H1436" i="1"/>
  <c r="G1436" i="1"/>
  <c r="H1047" i="1"/>
  <c r="G1047" i="1"/>
  <c r="H1096" i="1"/>
  <c r="G1096" i="1"/>
  <c r="H523" i="1"/>
  <c r="G523" i="1"/>
  <c r="H1124" i="1"/>
  <c r="G1124" i="1"/>
  <c r="H16" i="3"/>
  <c r="C2" i="1"/>
  <c r="F6" i="4"/>
  <c r="D412" i="4"/>
  <c r="C1152" i="1"/>
  <c r="H248" i="1"/>
  <c r="G248" i="1"/>
  <c r="H306" i="1"/>
  <c r="G306" i="1"/>
  <c r="B297" i="9"/>
  <c r="E296" i="9"/>
  <c r="I10" i="3" s="1"/>
  <c r="F68" i="5"/>
  <c r="H21" i="3"/>
  <c r="C1046" i="1"/>
  <c r="D636" i="4"/>
  <c r="C522" i="1"/>
  <c r="F528" i="4"/>
  <c r="H637" i="1"/>
  <c r="G637" i="1"/>
  <c r="E289" i="4"/>
  <c r="I17" i="3"/>
  <c r="D147" i="1"/>
  <c r="H40" i="1"/>
  <c r="G40" i="1"/>
  <c r="H1167" i="1"/>
  <c r="G1167" i="1"/>
  <c r="H192" i="1"/>
  <c r="G192" i="1"/>
  <c r="H478" i="1"/>
  <c r="G478" i="1"/>
  <c r="H415" i="1"/>
  <c r="G415" i="1"/>
  <c r="H346" i="1"/>
  <c r="G346" i="1"/>
  <c r="H78" i="1"/>
  <c r="G78" i="1"/>
  <c r="H159" i="1"/>
  <c r="G159" i="1"/>
  <c r="H1383" i="1"/>
  <c r="G1383" i="1"/>
  <c r="H1299" i="1"/>
  <c r="G1299" i="1"/>
  <c r="H466" i="1"/>
  <c r="G466" i="1"/>
  <c r="H638" i="1"/>
  <c r="D633" i="1"/>
  <c r="B299" i="9"/>
  <c r="E298" i="9"/>
  <c r="H1435" i="1"/>
  <c r="G1435" i="1"/>
  <c r="H9" i="3"/>
  <c r="B294" i="9"/>
  <c r="E293" i="9"/>
  <c r="H1517" i="1"/>
  <c r="G1517" i="1"/>
  <c r="H11" i="3"/>
  <c r="F175" i="5" l="1"/>
  <c r="H276" i="9"/>
  <c r="E276" i="9" s="1"/>
  <c r="H1152" i="1"/>
  <c r="G1152" i="1"/>
  <c r="C285" i="1"/>
  <c r="D413" i="4"/>
  <c r="D414" i="4" s="1"/>
  <c r="D291" i="4"/>
  <c r="F289" i="4"/>
  <c r="H414" i="1"/>
  <c r="G414" i="1"/>
  <c r="D285" i="1"/>
  <c r="E413" i="4"/>
  <c r="E291" i="4"/>
  <c r="D287" i="1" s="1"/>
  <c r="E290" i="4"/>
  <c r="D286" i="1" s="1"/>
  <c r="F635" i="4"/>
  <c r="C629" i="1"/>
  <c r="C407" i="1"/>
  <c r="D639" i="4"/>
  <c r="F412" i="4"/>
  <c r="H402" i="1"/>
  <c r="G402" i="1"/>
  <c r="F290" i="4"/>
  <c r="C286" i="1"/>
  <c r="H1214" i="1"/>
  <c r="G1214" i="1"/>
  <c r="H345" i="1"/>
  <c r="G345" i="1"/>
  <c r="H522" i="1"/>
  <c r="G522" i="1"/>
  <c r="H2" i="1"/>
  <c r="G2" i="1"/>
  <c r="F636" i="4"/>
  <c r="C630" i="1"/>
  <c r="H8" i="3"/>
  <c r="M3" i="9" s="1"/>
  <c r="G984" i="1"/>
  <c r="H984" i="1"/>
  <c r="H147" i="1"/>
  <c r="G147" i="1"/>
  <c r="F408" i="4"/>
  <c r="C403" i="1"/>
  <c r="H1046" i="1"/>
  <c r="G1046" i="1"/>
  <c r="N3" i="9"/>
  <c r="I11" i="3"/>
  <c r="K3" i="9"/>
  <c r="I9" i="3"/>
  <c r="H407" i="1" l="1"/>
  <c r="G407" i="1"/>
  <c r="H286" i="1"/>
  <c r="G286" i="1"/>
  <c r="H629" i="1"/>
  <c r="G629" i="1"/>
  <c r="F291" i="4"/>
  <c r="C287" i="1"/>
  <c r="F413" i="4"/>
  <c r="D640" i="4"/>
  <c r="D641" i="4" s="1"/>
  <c r="C408" i="1"/>
  <c r="D415" i="4"/>
  <c r="H403" i="1"/>
  <c r="G403" i="1"/>
  <c r="F639" i="4"/>
  <c r="C633" i="1"/>
  <c r="H285" i="1"/>
  <c r="G285" i="1"/>
  <c r="F414" i="4"/>
  <c r="C409" i="1"/>
  <c r="E415" i="4"/>
  <c r="D410" i="1" s="1"/>
  <c r="D408" i="1"/>
  <c r="E414" i="4"/>
  <c r="D409" i="1" s="1"/>
  <c r="E640" i="4"/>
  <c r="H630" i="1"/>
  <c r="G630" i="1"/>
  <c r="B276" i="9"/>
  <c r="E275" i="9"/>
  <c r="I8" i="3" s="1"/>
  <c r="H409" i="1" l="1"/>
  <c r="G409" i="1"/>
  <c r="F415" i="4"/>
  <c r="C410" i="1"/>
  <c r="H408" i="1"/>
  <c r="G408" i="1"/>
  <c r="F641" i="4"/>
  <c r="C635" i="1"/>
  <c r="D642" i="4"/>
  <c r="D645" i="4" s="1"/>
  <c r="F640" i="4"/>
  <c r="C634" i="1"/>
  <c r="H287" i="1"/>
  <c r="G287" i="1"/>
  <c r="D634" i="1"/>
  <c r="E642" i="4"/>
  <c r="E641" i="4"/>
  <c r="H633" i="1"/>
  <c r="G633" i="1"/>
  <c r="H634" i="1" l="1"/>
  <c r="G634" i="1"/>
  <c r="H410" i="1"/>
  <c r="G410" i="1"/>
  <c r="H18" i="3"/>
  <c r="C639" i="1"/>
  <c r="D646" i="4"/>
  <c r="F642" i="4"/>
  <c r="C636" i="1"/>
  <c r="D636" i="1"/>
  <c r="E646" i="4"/>
  <c r="D635" i="1"/>
  <c r="E645" i="4"/>
  <c r="F645" i="4" s="1"/>
  <c r="H635" i="1"/>
  <c r="G635" i="1"/>
  <c r="I18" i="3" l="1"/>
  <c r="D639" i="1"/>
  <c r="G639" i="1" s="1"/>
  <c r="H639" i="1"/>
  <c r="I19" i="3"/>
  <c r="D640" i="1"/>
  <c r="H7" i="3" s="1"/>
  <c r="C640" i="1"/>
  <c r="F646" i="4"/>
  <c r="H19" i="3"/>
  <c r="H636" i="1"/>
  <c r="G636" i="1"/>
  <c r="G640" i="1" l="1"/>
  <c r="H640" i="1"/>
  <c r="I7" i="3"/>
  <c r="J3" i="9"/>
  <c r="M272" i="9" l="1"/>
  <c r="M16" i="9"/>
  <c r="I5" i="9"/>
  <c r="K7" i="9"/>
  <c r="K10" i="9"/>
  <c r="J13" i="9"/>
  <c r="G15" i="9"/>
  <c r="J10" i="9"/>
  <c r="L272" i="9"/>
  <c r="L16" i="9"/>
  <c r="J5" i="9"/>
  <c r="I8" i="9"/>
  <c r="I11" i="9"/>
  <c r="K13" i="9"/>
  <c r="H18" i="9"/>
  <c r="H16" i="9"/>
  <c r="K5" i="9"/>
  <c r="J8" i="9"/>
  <c r="J11" i="9"/>
  <c r="K6" i="9"/>
  <c r="H17" i="9"/>
  <c r="K9" i="9"/>
  <c r="G18" i="9"/>
  <c r="E18" i="9" s="1"/>
  <c r="B18" i="9" s="1"/>
  <c r="G16" i="9"/>
  <c r="I6" i="9"/>
  <c r="K8" i="9"/>
  <c r="K11" i="9"/>
  <c r="L15" i="9"/>
  <c r="H15" i="9"/>
  <c r="K12" i="9"/>
  <c r="G17" i="9"/>
  <c r="J7" i="9"/>
  <c r="I13" i="9"/>
  <c r="J17" i="9"/>
  <c r="M15" i="9"/>
  <c r="J6" i="9"/>
  <c r="I9" i="9"/>
  <c r="I12" i="9"/>
  <c r="J9" i="9"/>
  <c r="I17" i="9"/>
  <c r="J12" i="9"/>
  <c r="I7" i="9"/>
  <c r="F16" i="9" l="1"/>
  <c r="E13" i="9"/>
  <c r="B13" i="9" s="1"/>
  <c r="E6" i="9"/>
  <c r="B6" i="9" s="1"/>
  <c r="E10" i="9"/>
  <c r="B10" i="9" s="1"/>
  <c r="E16" i="9"/>
  <c r="F272" i="9"/>
  <c r="B272" i="9" s="1"/>
  <c r="E17" i="9"/>
  <c r="B17" i="9" s="1"/>
  <c r="E15" i="9"/>
  <c r="E9" i="9"/>
  <c r="B9" i="9" s="1"/>
  <c r="E11" i="9"/>
  <c r="B11" i="9" s="1"/>
  <c r="F19" i="9"/>
  <c r="F15" i="9"/>
  <c r="E8" i="9"/>
  <c r="B8" i="9" s="1"/>
  <c r="E5" i="9"/>
  <c r="E12" i="9"/>
  <c r="B12" i="9" s="1"/>
  <c r="E7" i="9"/>
  <c r="B7" i="9" s="1"/>
  <c r="F14" i="9" l="1"/>
  <c r="F3" i="9" s="1"/>
  <c r="B16" i="9"/>
  <c r="B15" i="9"/>
  <c r="E14" i="9"/>
  <c r="B5" i="9"/>
  <c r="E4" i="9"/>
  <c r="E3" i="9" l="1"/>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<sst xmlns="http://schemas.openxmlformats.org/spreadsheetml/2006/main" count="4312" uniqueCount="3393">
  <si>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</si>
  <si>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</si>
  <si>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</si>
  <si>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</si>
  <si>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</si>
  <si>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</si>
  <si>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</si>
  <si>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</si>
  <si>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</si>
  <si>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</si>
  <si>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</si>
  <si>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</si>
  <si>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</si>
  <si>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</si>
  <si>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</si>
  <si>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</si>
  <si>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</si>
  <si>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</si>
  <si>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</si>
  <si>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</si>
  <si>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</si>
  <si>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</si>
  <si>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</si>
  <si>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</si>
  <si>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</si>
  <si>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</si>
  <si>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</si>
  <si>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</si>
  <si>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</si>
  <si>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</si>
  <si>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</si>
  <si>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</si>
  <si>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</si>
  <si>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</si>
  <si>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</si>
  <si>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</si>
  <si>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</si>
  <si>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</si>
  <si>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</si>
  <si>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</si>
  <si>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</si>
  <si>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</si>
  <si>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</si>
  <si>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</si>
  <si>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</si>
  <si>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</si>
  <si>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</si>
  <si>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</si>
  <si>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</si>
  <si>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</si>
  <si>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</si>
  <si>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</si>
  <si>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</si>
  <si>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</si>
  <si>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</si>
  <si>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</si>
  <si>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</si>
  <si>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</si>
  <si>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</si>
  <si>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</si>
  <si>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</si>
  <si>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</si>
  <si>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</si>
  <si>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</si>
  <si>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</si>
  <si>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</si>
  <si>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</si>
  <si>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</si>
  <si>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</si>
  <si>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</si>
  <si>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</si>
  <si>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</si>
  <si>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</si>
  <si>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</si>
  <si>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</si>
  <si>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</si>
  <si>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</si>
  <si>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</si>
  <si>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</si>
  <si>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</si>
  <si>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</si>
  <si>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</si>
  <si>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</si>
  <si>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</si>
  <si>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</si>
  <si>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</si>
  <si>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</si>
  <si>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</si>
  <si>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</si>
  <si>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</si>
  <si>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</si>
  <si>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</si>
  <si>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</si>
  <si>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</si>
  <si>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</si>
  <si>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</si>
  <si>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</si>
  <si>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</si>
  <si>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</si>
  <si>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</si>
  <si>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</si>
  <si>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</si>
  <si>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</si>
  <si>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</si>
  <si>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</si>
  <si>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</si>
  <si>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</si>
  <si>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</si>
  <si>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</si>
  <si>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</si>
  <si>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</si>
  <si>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</si>
  <si>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</si>
  <si>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</si>
  <si>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</si>
  <si>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</si>
  <si>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</si>
  <si>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</si>
  <si>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</si>
  <si>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</si>
  <si>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</si>
  <si>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</si>
  <si>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</si>
  <si>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</si>
  <si>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</si>
  <si>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</si>
  <si>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</si>
  <si>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</si>
  <si>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</si>
  <si>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</si>
  <si>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</si>
  <si>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</si>
  <si>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</si>
  <si>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</si>
  <si>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</si>
  <si>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</si>
  <si>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</si>
  <si>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</si>
  <si>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</si>
  <si>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</si>
  <si>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</si>
  <si>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</si>
  <si>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</si>
  <si>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</si>
  <si>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</si>
  <si>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</si>
  <si>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</si>
  <si>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</si>
  <si>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</si>
  <si>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</si>
  <si>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</si>
  <si>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</si>
  <si>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</si>
  <si>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</si>
  <si>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</si>
  <si>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</si>
  <si>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</si>
  <si>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</si>
  <si>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</si>
  <si>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</si>
  <si>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</si>
  <si>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</si>
  <si>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</si>
  <si>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</si>
  <si>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</si>
  <si>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</si>
  <si>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</si>
  <si>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</si>
  <si>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</si>
  <si>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</si>
  <si>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</si>
  <si>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</si>
  <si>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</si>
  <si>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</si>
  <si>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</si>
  <si>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</si>
  <si>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</si>
  <si>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</si>
  <si>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</si>
  <si>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</si>
  <si>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</si>
  <si>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</si>
  <si>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</si>
  <si>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</si>
  <si>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</si>
  <si>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</si>
  <si>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</si>
  <si>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</si>
  <si>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</si>
  <si>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</si>
  <si>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</si>
  <si>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</si>
  <si>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</si>
  <si>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</si>
  <si>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</si>
  <si>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</si>
  <si>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</si>
  <si>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</si>
  <si>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</si>
  <si>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</si>
  <si>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</si>
  <si>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</si>
  <si>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</si>
  <si>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</si>
  <si>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</si>
  <si>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</si>
  <si>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</si>
  <si>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</si>
  <si>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</si>
  <si>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</si>
  <si>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</si>
  <si>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</si>
  <si>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</si>
  <si>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</si>
  <si>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</si>
  <si>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</si>
  <si>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</si>
  <si>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</si>
  <si>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</si>
  <si>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</si>
  <si>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</si>
  <si>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</si>
  <si>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</si>
  <si>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</si>
  <si>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</si>
  <si>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</si>
  <si>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</si>
  <si>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</si>
  <si>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</si>
  <si>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</si>
  <si>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</si>
  <si>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</si>
  <si>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</si>
  <si>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</si>
  <si>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</si>
  <si>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</si>
  <si>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</si>
  <si>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</si>
  <si>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</si>
  <si>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</si>
  <si>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</si>
  <si>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</si>
  <si>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</si>
  <si>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</si>
  <si>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</si>
  <si>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</si>
  <si>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</si>
  <si>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</si>
  <si>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</si>
  <si>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</si>
  <si>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</si>
  <si>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</si>
  <si>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</si>
  <si>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</si>
  <si>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</si>
  <si>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</si>
  <si>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</si>
  <si>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</si>
  <si>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</si>
  <si>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</si>
  <si>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</si>
  <si>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</si>
  <si>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</si>
  <si>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</si>
  <si>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</si>
  <si>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</si>
  <si>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</si>
  <si>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</si>
  <si>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</si>
  <si>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</si>
  <si>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</si>
  <si>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</si>
  <si>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</si>
  <si>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</si>
  <si>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</si>
  <si>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</si>
  <si>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</si>
  <si>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</si>
  <si>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</si>
  <si>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</si>
  <si>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</si>
  <si>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</si>
  <si>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</si>
  <si>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</si>
  <si>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</si>
  <si>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</si>
  <si>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</si>
  <si>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</si>
  <si>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</si>
  <si>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</si>
  <si>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</si>
  <si>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</si>
  <si>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</si>
  <si>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</si>
  <si>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</si>
  <si>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</si>
  <si>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</si>
  <si>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</si>
  <si>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</si>
  <si>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</si>
  <si>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</si>
  <si>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</si>
  <si>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</si>
  <si>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</si>
  <si>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</si>
  <si>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</si>
  <si>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</si>
  <si>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</si>
  <si>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</si>
  <si>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</si>
  <si>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</si>
  <si>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</si>
  <si>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</si>
  <si>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</si>
  <si>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</si>
  <si>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</si>
  <si>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</si>
  <si>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</si>
  <si>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</si>
  <si>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</si>
  <si>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</si>
  <si>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</si>
  <si>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</si>
  <si>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</si>
  <si>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</si>
  <si>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</si>
  <si>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</si>
  <si>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</si>
  <si>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</si>
  <si>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</si>
  <si>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</si>
  <si>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</si>
  <si>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</si>
  <si>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</si>
  <si>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</si>
  <si>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</si>
  <si>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</si>
  <si>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</si>
  <si>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</si>
  <si>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</si>
  <si>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</si>
  <si>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</si>
  <si>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</si>
  <si>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</si>
  <si>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</si>
  <si>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</si>
  <si>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</si>
  <si>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</si>
  <si>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</si>
  <si>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</si>
  <si>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</si>
  <si>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</si>
  <si>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</si>
  <si>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</si>
  <si>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</si>
  <si>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</si>
  <si>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</si>
  <si>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</si>
  <si>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</si>
  <si>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</si>
  <si>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</si>
  <si>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</si>
  <si>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</si>
  <si>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</si>
  <si>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</si>
  <si>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</si>
  <si>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</si>
  <si>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</si>
  <si>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</si>
  <si>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</si>
  <si>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</si>
  <si>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</si>
  <si>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</si>
  <si>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</si>
  <si>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</si>
  <si>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</si>
  <si>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</si>
  <si>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</si>
  <si>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</si>
  <si>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</si>
  <si>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</si>
  <si>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</si>
  <si>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</si>
  <si>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</si>
  <si>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</si>
  <si>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</si>
  <si>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</si>
  <si>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</si>
  <si>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</si>
  <si>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</si>
  <si>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</si>
  <si>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</si>
  <si>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</si>
  <si>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</si>
  <si>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</si>
  <si>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</si>
  <si>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</si>
  <si>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</si>
  <si>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</si>
  <si>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</si>
  <si>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</si>
  <si>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</si>
  <si>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</si>
  <si>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</si>
  <si>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</si>
  <si>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</si>
  <si>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</si>
  <si>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</si>
  <si>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</si>
  <si>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</si>
  <si>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</si>
  <si>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</si>
  <si>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</si>
  <si>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</si>
  <si>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</si>
  <si>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</si>
  <si>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</si>
  <si>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</si>
  <si>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</si>
  <si>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</si>
  <si>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</si>
  <si>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</si>
  <si>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</si>
  <si>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</si>
  <si>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</si>
  <si>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</si>
  <si>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</si>
  <si>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</si>
  <si>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</si>
  <si>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</si>
  <si>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</si>
  <si>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</si>
  <si>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</si>
  <si>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</si>
  <si>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</si>
  <si>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</si>
  <si>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</si>
  <si>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</si>
  <si>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</si>
  <si>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</si>
  <si>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</si>
  <si>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</si>
  <si>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</si>
  <si>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</si>
  <si>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</si>
  <si>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</si>
  <si>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</si>
  <si>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</si>
  <si>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</si>
  <si>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</si>
  <si>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</si>
  <si>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</si>
  <si>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</si>
  <si>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</si>
  <si>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</si>
  <si>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</si>
  <si>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</si>
  <si>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</si>
  <si>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</si>
  <si>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</si>
  <si>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</si>
  <si>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</si>
  <si>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</si>
  <si>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</si>
  <si>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</si>
  <si>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</si>
  <si>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</si>
  <si>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</si>
  <si>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</si>
  <si>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</si>
  <si>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</si>
  <si>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</si>
  <si>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</si>
  <si>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</si>
  <si>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</si>
  <si>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</si>
  <si>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</si>
  <si>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</si>
  <si>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</si>
  <si>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</si>
  <si>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</si>
  <si>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</si>
  <si>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</si>
  <si>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</si>
  <si>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</si>
  <si>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</si>
  <si>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</si>
  <si>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</si>
  <si>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</si>
  <si>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</si>
  <si>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</si>
  <si>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</si>
  <si>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</si>
  <si>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</si>
  <si>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</si>
  <si>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</si>
  <si>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</si>
  <si>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</si>
  <si>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</si>
  <si>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</si>
  <si>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</si>
  <si>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</si>
  <si>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</si>
  <si>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</si>
  <si>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</si>
  <si>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</si>
  <si>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</si>
  <si>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</si>
  <si>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</si>
  <si>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</si>
  <si>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</si>
  <si>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</si>
  <si>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</si>
  <si>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</si>
  <si>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</si>
  <si>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</si>
  <si>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</si>
  <si>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</si>
  <si>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</si>
  <si>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</si>
  <si>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</si>
  <si>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</si>
  <si>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</si>
  <si>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</si>
  <si>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</si>
  <si>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</si>
  <si>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</si>
  <si>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</si>
  <si>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</si>
  <si>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</si>
  <si>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</si>
  <si>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</si>
  <si>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</si>
  <si>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</si>
  <si>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</si>
  <si>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</si>
  <si>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</si>
  <si>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</si>
  <si>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</si>
  <si>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</si>
  <si>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</si>
  <si>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</si>
  <si>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</si>
  <si>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</si>
  <si>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</si>
  <si>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</si>
  <si>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</si>
  <si>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</si>
  <si>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</si>
  <si>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</si>
  <si>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</si>
  <si>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</si>
  <si>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</si>
  <si>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</si>
  <si>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</si>
  <si>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</si>
  <si>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</si>
  <si>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</si>
  <si>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</si>
  <si>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</si>
  <si>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</si>
  <si>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</si>
  <si>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</si>
  <si>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</si>
  <si>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</si>
  <si>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</si>
  <si>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</si>
  <si>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</si>
  <si>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</si>
  <si>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</si>
  <si>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</si>
  <si>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</si>
  <si>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</si>
  <si>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</si>
  <si>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</si>
  <si>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</si>
  <si>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</si>
  <si>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</si>
  <si>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</si>
  <si>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</si>
  <si>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</si>
  <si>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</si>
  <si>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</si>
  <si>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</si>
  <si>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</si>
  <si>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</si>
  <si>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</si>
  <si>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</si>
  <si>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</si>
  <si>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</si>
  <si>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</si>
  <si>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</si>
  <si>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</si>
  <si>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</si>
  <si>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</si>
  <si>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</si>
  <si>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</si>
  <si>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</si>
  <si>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</si>
  <si>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</si>
  <si>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</si>
  <si>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</si>
  <si>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</si>
  <si>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</si>
  <si>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</si>
  <si>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</si>
  <si>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</si>
  <si>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</si>
  <si>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</si>
  <si>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</si>
  <si>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</si>
  <si>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</si>
  <si>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</si>
  <si>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</si>
  <si>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</si>
  <si>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</si>
  <si>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</si>
  <si>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</si>
  <si>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</si>
  <si>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</si>
  <si>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</si>
  <si>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</si>
  <si>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</si>
  <si>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</si>
  <si>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</si>
  <si>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</si>
  <si>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</si>
  <si>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</si>
  <si>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</si>
  <si>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</si>
  <si>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</si>
  <si>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</si>
  <si>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</si>
  <si>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</si>
  <si>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</si>
  <si>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</si>
  <si>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</si>
  <si>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</si>
  <si>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</si>
  <si>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</si>
  <si>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</si>
  <si>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</si>
  <si>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</si>
  <si>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</si>
  <si>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</si>
  <si>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</si>
  <si>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</si>
  <si>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</si>
  <si>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</si>
  <si>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</si>
  <si>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</si>
  <si>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</si>
  <si>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</si>
  <si>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</si>
  <si>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</si>
  <si>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</si>
  <si>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</si>
  <si>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</si>
  <si>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</si>
  <si>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</si>
  <si>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</si>
  <si>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</si>
  <si>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</si>
  <si>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</si>
  <si>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</si>
  <si>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</si>
  <si>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</si>
  <si>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</si>
  <si>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</si>
  <si>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</si>
  <si>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</si>
  <si>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</si>
  <si>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</si>
  <si>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</si>
  <si>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</si>
  <si>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</si>
  <si>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</si>
  <si>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</si>
  <si>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</si>
  <si>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</si>
  <si>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</si>
  <si>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</si>
  <si>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</si>
  <si>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</si>
  <si>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</si>
  <si>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</si>
  <si>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</si>
  <si>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</si>
  <si>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</si>
  <si>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</si>
  <si>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</si>
  <si>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</si>
  <si>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</si>
  <si>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</si>
  <si>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</si>
  <si>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</si>
  <si>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</si>
  <si>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</si>
  <si>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</si>
  <si>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</si>
  <si>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</si>
  <si>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</si>
  <si>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</si>
  <si>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</si>
  <si>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</si>
  <si>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</si>
  <si>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</si>
  <si>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</si>
  <si>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</si>
  <si>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</si>
  <si>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</si>
  <si>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</si>
  <si>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</si>
  <si>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</si>
  <si>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</si>
  <si>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</si>
  <si>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</si>
  <si>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</si>
  <si>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</si>
  <si>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</si>
  <si>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</si>
  <si>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</si>
  <si>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</si>
  <si>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</si>
  <si>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</si>
  <si>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</si>
  <si>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</si>
  <si>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</si>
  <si>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</si>
  <si>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</si>
  <si>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</si>
  <si>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</si>
  <si>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</si>
  <si>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</si>
  <si>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</si>
  <si>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</si>
  <si>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</si>
  <si>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</si>
  <si>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</si>
  <si>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</si>
  <si>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</si>
  <si>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</si>
  <si>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</si>
  <si>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</si>
  <si>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</si>
  <si>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</si>
  <si>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</si>
  <si>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</si>
  <si>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</si>
  <si>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</si>
  <si>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</si>
  <si>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</si>
  <si>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</si>
  <si>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</si>
  <si>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</si>
  <si>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</si>
  <si>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</si>
  <si>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</si>
  <si>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</si>
  <si>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</si>
  <si>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</si>
  <si>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</si>
  <si>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</si>
  <si>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</si>
  <si>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</si>
  <si>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</si>
  <si>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</si>
  <si>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</si>
  <si>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</si>
  <si>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</si>
  <si>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</si>
  <si>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</si>
  <si>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</si>
  <si>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</si>
  <si>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</si>
  <si>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</si>
  <si>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</si>
  <si>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</si>
  <si>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</si>
  <si>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</si>
  <si>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</si>
  <si>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</si>
  <si>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</si>
  <si>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</si>
  <si>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</si>
  <si>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</si>
  <si>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</si>
  <si>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</si>
  <si>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</si>
  <si>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</si>
  <si>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</si>
  <si>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</si>
  <si>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</si>
  <si>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</si>
  <si>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</si>
  <si>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</si>
  <si>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</si>
  <si>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</si>
  <si>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</si>
  <si>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</si>
  <si>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</si>
  <si>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</si>
  <si>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</si>
  <si>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</si>
  <si>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</si>
  <si>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</si>
  <si>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</si>
  <si>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</si>
  <si>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</si>
  <si>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</si>
  <si>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</si>
  <si>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</si>
  <si>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</si>
  <si>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</si>
  <si>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</si>
  <si>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</si>
  <si>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</si>
  <si>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</si>
  <si>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</si>
  <si>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</si>
  <si>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</si>
  <si>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</si>
  <si>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</si>
  <si>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</si>
  <si>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</si>
  <si>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</si>
  <si>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</si>
  <si>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</si>
  <si>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</si>
  <si>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</si>
  <si>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</si>
  <si>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</si>
  <si>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</si>
  <si>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</si>
  <si>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</si>
  <si>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</si>
  <si>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</si>
  <si>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</si>
  <si>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</si>
  <si>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</si>
  <si>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</si>
  <si>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</si>
  <si>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</si>
  <si>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</si>
  <si>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</si>
  <si>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</si>
  <si>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</si>
  <si>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</si>
  <si>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</si>
  <si>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</si>
  <si>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</si>
  <si>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</si>
  <si>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</si>
  <si>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</si>
  <si>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</si>
  <si>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</si>
  <si>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</si>
  <si>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</si>
  <si>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</si>
  <si>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</si>
  <si>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</si>
  <si>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</si>
  <si>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</si>
  <si>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</si>
  <si>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</si>
  <si>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</si>
  <si>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</si>
  <si>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</si>
  <si>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</si>
  <si>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</si>
  <si>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</si>
  <si>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</si>
  <si>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</si>
  <si>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</si>
  <si>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</si>
  <si>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</si>
  <si>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</si>
  <si>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</si>
  <si>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</si>
  <si>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</si>
  <si>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</si>
  <si>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</si>
  <si>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</si>
  <si>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</si>
  <si>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</si>
  <si>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</si>
  <si>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</si>
  <si>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</si>
  <si>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</si>
  <si>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</si>
  <si>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</si>
  <si>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</si>
  <si>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</si>
  <si>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</si>
  <si>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</si>
  <si>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</si>
  <si>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</si>
  <si>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</si>
  <si>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</si>
  <si>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</si>
  <si>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</si>
  <si>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</si>
  <si>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</si>
  <si>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</si>
  <si>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</si>
  <si>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</si>
  <si>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</si>
  <si>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</si>
  <si>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</si>
  <si>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</si>
  <si>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</si>
  <si>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</si>
  <si>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</si>
  <si>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</si>
  <si>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</si>
  <si>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</si>
  <si>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</si>
  <si>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</si>
  <si>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</si>
  <si>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</si>
  <si>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</si>
  <si>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</si>
  <si>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</si>
  <si>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</si>
  <si>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</si>
  <si>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</si>
  <si>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</si>
  <si>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</si>
  <si>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</si>
  <si>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</si>
  <si>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</si>
  <si>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</si>
  <si>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</si>
  <si>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</si>
  <si>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</si>
  <si>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</si>
  <si>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</si>
  <si>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</si>
  <si>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</si>
  <si>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</si>
  <si>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</si>
  <si>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</si>
  <si>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</si>
  <si>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</si>
  <si>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</si>
  <si>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</si>
  <si>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</si>
  <si>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</si>
  <si>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</si>
  <si>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</si>
  <si>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</si>
  <si>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</si>
  <si>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</si>
  <si>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</si>
  <si>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</si>
  <si>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</si>
  <si>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</si>
  <si>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</si>
  <si>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</si>
  <si>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</si>
  <si>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</si>
  <si>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</si>
  <si>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</si>
  <si>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</si>
  <si>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</si>
  <si>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</si>
  <si>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</si>
  <si>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</si>
  <si>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</si>
  <si>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</si>
  <si>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</si>
  <si>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</si>
  <si>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</si>
  <si>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</si>
  <si>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</si>
  <si>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</si>
  <si>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</si>
  <si>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</si>
  <si>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</si>
  <si>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</si>
  <si>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</si>
  <si>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</si>
  <si>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</si>
  <si>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</si>
  <si>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</si>
  <si>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</si>
  <si>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</si>
  <si>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</si>
  <si>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</si>
  <si>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</si>
  <si>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</si>
  <si>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</si>
  <si>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</si>
  <si>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</si>
  <si>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</si>
  <si>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</si>
  <si>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</si>
  <si>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</si>
  <si>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</si>
  <si>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</si>
  <si>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</si>
  <si>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</si>
  <si>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</si>
  <si>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</si>
  <si>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</si>
  <si>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</si>
  <si>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</si>
  <si>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</si>
  <si>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</si>
  <si>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</si>
  <si>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</si>
  <si>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</si>
  <si>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</si>
  <si>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</si>
  <si>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</si>
  <si>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</si>
  <si>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</si>
  <si>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</si>
  <si>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</si>
  <si>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</si>
  <si>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</si>
  <si>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</si>
  <si>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</si>
  <si>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</si>
  <si>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</si>
  <si>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</si>
  <si>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</si>
  <si>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</si>
  <si>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</si>
  <si>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</si>
  <si>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</si>
  <si>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</si>
  <si>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</si>
  <si>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</si>
  <si>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</si>
  <si>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</si>
  <si>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</si>
  <si>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</si>
  <si>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</si>
  <si>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</si>
  <si>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</si>
  <si>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</si>
  <si>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</si>
  <si>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</si>
  <si>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</si>
  <si>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</si>
  <si>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</si>
  <si>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</si>
  <si>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</si>
  <si>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</si>
  <si>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</si>
  <si>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</si>
  <si>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</si>
  <si>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</si>
  <si>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</si>
  <si>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</si>
  <si>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</si>
  <si>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</si>
  <si>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</si>
  <si>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</si>
  <si>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</si>
  <si>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</si>
  <si>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</si>
  <si>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</si>
  <si>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</si>
  <si>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</si>
  <si>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</si>
  <si>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</si>
  <si>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</si>
  <si>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</si>
  <si>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</si>
  <si>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</si>
  <si>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</si>
  <si>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</si>
  <si>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</si>
  <si>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</si>
  <si>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</si>
  <si>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</si>
  <si>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</si>
  <si>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</si>
  <si>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</si>
  <si>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</si>
  <si>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</si>
  <si>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</si>
  <si>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</si>
  <si>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</si>
  <si>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</si>
  <si>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</si>
  <si>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</si>
  <si>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</si>
  <si>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</si>
  <si>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</si>
  <si>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</si>
  <si>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</si>
  <si>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</si>
  <si>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</si>
  <si>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</si>
  <si>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</si>
  <si>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</si>
  <si>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</si>
  <si>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</si>
  <si>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</si>
  <si>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</si>
  <si>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</si>
  <si>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</si>
  <si>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</si>
  <si>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</si>
  <si>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</si>
  <si>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</si>
  <si>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</si>
  <si>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</si>
  <si>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</si>
  <si>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</si>
  <si>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</si>
  <si>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</si>
  <si>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</si>
  <si>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</si>
  <si>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</si>
  <si>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</si>
  <si>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</si>
  <si>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</si>
  <si>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</si>
  <si>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</si>
  <si>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</si>
  <si>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</si>
  <si>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</si>
  <si>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</si>
  <si>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</si>
  <si>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</si>
  <si>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</si>
  <si>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</si>
  <si>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</si>
  <si>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</si>
  <si>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</si>
  <si>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</si>
  <si>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</si>
  <si>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</si>
  <si>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</si>
  <si>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</si>
  <si>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</si>
  <si>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</si>
  <si>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</si>
  <si>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</si>
  <si>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</si>
  <si>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</si>
  <si>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</si>
  <si>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</si>
  <si>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</si>
  <si>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</si>
  <si>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</si>
  <si>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</si>
  <si>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</si>
  <si>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</si>
  <si>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</si>
  <si>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</si>
  <si>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</si>
  <si>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</si>
  <si>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</si>
  <si>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</si>
  <si>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</si>
  <si>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</si>
  <si>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</si>
  <si>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</si>
  <si>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</si>
  <si>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</si>
  <si>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</si>
  <si>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</si>
  <si>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</si>
  <si>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</si>
  <si>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</si>
  <si>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</si>
  <si>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</si>
  <si>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</si>
  <si>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</si>
  <si>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</si>
  <si>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</si>
  <si>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</si>
  <si>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</si>
  <si>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</si>
  <si>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</si>
  <si>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</si>
  <si>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</si>
  <si>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</si>
  <si>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</si>
  <si>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</si>
  <si>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</si>
  <si>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</si>
  <si>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</si>
  <si>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</si>
  <si>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</si>
  <si>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</si>
  <si>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</si>
  <si>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</si>
  <si>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</si>
  <si>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</si>
  <si>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</si>
  <si>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</si>
  <si>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</si>
  <si>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</si>
  <si>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</si>
  <si>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</si>
  <si>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</si>
  <si>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</si>
  <si>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</si>
  <si>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</si>
  <si>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</si>
  <si>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</si>
  <si>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</si>
  <si>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</si>
  <si>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</si>
  <si>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</si>
  <si>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</si>
  <si>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</si>
  <si>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</si>
  <si>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</si>
  <si>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</si>
  <si>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</si>
  <si>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</si>
  <si>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</si>
  <si>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</si>
  <si>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</si>
  <si>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</si>
  <si>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</si>
  <si>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</si>
  <si>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</si>
  <si>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</si>
  <si>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</si>
  <si>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</si>
  <si>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</si>
  <si>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</si>
  <si>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</si>
  <si>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</si>
  <si>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</si>
  <si>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</si>
  <si>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</si>
  <si>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</si>
  <si>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</si>
  <si>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</si>
  <si>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</si>
  <si>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</si>
  <si>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</si>
  <si>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</si>
  <si>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</si>
  <si>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</si>
  <si>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</si>
  <si>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</si>
  <si>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</si>
  <si>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</si>
  <si>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</si>
  <si>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</si>
  <si>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</si>
  <si>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</si>
  <si>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</si>
  <si>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</si>
  <si>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</si>
  <si>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</si>
  <si>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</si>
  <si>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</si>
  <si>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</si>
  <si>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</si>
  <si>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</si>
  <si>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</si>
  <si>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</si>
  <si>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</si>
  <si>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</si>
  <si>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</si>
  <si>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</si>
  <si>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</si>
  <si>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</si>
  <si>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</si>
  <si>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</si>
  <si>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</si>
  <si>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</si>
  <si>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</si>
  <si>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</si>
  <si>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</si>
  <si>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</si>
  <si>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</si>
  <si>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</si>
  <si>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</si>
  <si>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</si>
  <si>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</si>
  <si>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</si>
  <si>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</si>
  <si>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</si>
  <si>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</si>
  <si>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</si>
  <si>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</si>
  <si>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</si>
  <si>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</si>
  <si>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</si>
  <si>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</si>
  <si>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</si>
  <si>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</si>
  <si>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</si>
  <si>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</si>
  <si>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</si>
  <si>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</si>
  <si>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</si>
  <si>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</si>
  <si>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</si>
  <si>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</si>
  <si>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</si>
  <si>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</si>
  <si>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</si>
  <si>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</si>
  <si>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</si>
  <si>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</si>
  <si>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</si>
  <si>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</si>
  <si>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</si>
  <si>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</si>
  <si>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</si>
  <si>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</si>
  <si>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</si>
  <si>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</si>
  <si>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</si>
  <si>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</si>
  <si>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</si>
  <si>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</si>
  <si>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</si>
  <si>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</si>
  <si>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</si>
  <si>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</si>
  <si>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</si>
  <si>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</si>
  <si>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</si>
  <si>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</si>
  <si>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</si>
  <si>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</si>
  <si>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</si>
  <si>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</si>
  <si>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</si>
  <si>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</si>
  <si>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</si>
  <si>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</si>
  <si>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</si>
  <si>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</si>
  <si>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</si>
  <si>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</si>
  <si>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</si>
  <si>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</si>
  <si>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</si>
  <si>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</si>
  <si>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</si>
  <si>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</si>
  <si>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</si>
  <si>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</si>
  <si>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</si>
  <si>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</si>
  <si>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</si>
  <si>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</si>
  <si>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</si>
  <si>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</si>
  <si>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</si>
  <si>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</si>
  <si>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</si>
  <si>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</si>
  <si>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</si>
  <si>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</si>
  <si>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</si>
  <si>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</si>
  <si>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</si>
  <si>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</si>
  <si>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</si>
  <si>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</si>
  <si>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</si>
  <si>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</si>
  <si>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</si>
  <si>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</si>
  <si>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</si>
  <si>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</si>
  <si>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</si>
  <si>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</si>
  <si>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</si>
  <si>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</si>
  <si>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</si>
  <si>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</si>
  <si>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</si>
  <si>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</si>
  <si>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</si>
  <si>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</si>
  <si>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</si>
  <si>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</si>
  <si>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</si>
  <si>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</si>
  <si>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</si>
  <si>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</si>
  <si>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</si>
  <si>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</si>
  <si>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</si>
  <si>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</si>
  <si>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</si>
  <si>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</si>
  <si>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</si>
  <si>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</si>
  <si>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</si>
  <si>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</si>
  <si>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</si>
  <si>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</si>
  <si>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</si>
  <si>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</si>
  <si>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</si>
  <si>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</si>
  <si>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</si>
  <si>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</si>
  <si>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</si>
  <si>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</si>
  <si>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</si>
  <si>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</si>
  <si>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</si>
  <si>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</si>
  <si>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</si>
  <si>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</si>
  <si>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</si>
  <si>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</si>
  <si>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</si>
  <si>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</si>
  <si>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</si>
  <si>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</si>
  <si>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</si>
  <si>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</si>
  <si>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</si>
  <si>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</si>
  <si>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</si>
  <si>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</si>
  <si>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</si>
  <si>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</si>
  <si>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</si>
  <si>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</si>
  <si>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</si>
  <si>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</si>
  <si>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</si>
  <si>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</si>
  <si>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</si>
  <si>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</si>
  <si>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</si>
  <si>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</si>
  <si>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</si>
  <si>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</si>
  <si>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</si>
  <si>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</si>
  <si>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</si>
  <si>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</si>
  <si>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</si>
  <si>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</si>
  <si>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</si>
  <si>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</si>
  <si>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</si>
  <si>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</si>
  <si>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</si>
  <si>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</si>
  <si>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</si>
  <si>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</si>
  <si>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</si>
  <si>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</si>
  <si>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</si>
  <si>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</si>
  <si>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</si>
  <si>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</si>
  <si>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</si>
  <si>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</si>
  <si>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</si>
  <si>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</si>
  <si>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</si>
  <si>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</si>
  <si>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</si>
  <si>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</si>
  <si>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</si>
  <si>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</si>
  <si>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</si>
  <si>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</si>
  <si>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</si>
  <si>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</si>
  <si>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</si>
  <si>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</si>
  <si>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</si>
  <si>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</si>
  <si>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</si>
  <si>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</si>
  <si>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</si>
  <si>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</si>
  <si>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</si>
  <si>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</si>
  <si>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</si>
  <si>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</si>
  <si>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</si>
  <si>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</si>
  <si>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</si>
  <si>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</si>
  <si>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</si>
  <si>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</si>
  <si>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</si>
  <si>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</si>
  <si>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</si>
  <si>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</si>
  <si>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</si>
  <si>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</si>
  <si>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</si>
  <si>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</si>
  <si>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</si>
  <si>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</si>
  <si>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</si>
  <si>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</si>
  <si>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</si>
  <si>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</si>
  <si>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</si>
  <si>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</si>
  <si>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</si>
  <si>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</si>
  <si>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</si>
  <si>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</si>
  <si>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</si>
  <si>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</si>
  <si>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</si>
  <si>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</si>
  <si>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</si>
  <si>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</si>
  <si>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</si>
  <si>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</si>
  <si>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</si>
  <si>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</si>
  <si>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</si>
  <si>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</si>
  <si>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</si>
  <si>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</si>
  <si>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</si>
  <si>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</si>
  <si>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</si>
  <si>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</si>
  <si>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</si>
  <si>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</si>
  <si>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</si>
  <si>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</si>
  <si>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</si>
  <si>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</si>
  <si>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</si>
  <si>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</si>
  <si>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</si>
  <si>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</si>
  <si>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</si>
  <si>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</si>
  <si>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</si>
  <si>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</si>
  <si>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</si>
  <si>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</si>
  <si>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</si>
  <si>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</si>
  <si>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</si>
  <si>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</si>
  <si>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</si>
  <si>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</si>
  <si>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</si>
  <si>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</si>
  <si>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</si>
  <si>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</si>
  <si>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</si>
  <si>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</si>
  <si>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</si>
  <si>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</si>
  <si>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</si>
  <si>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</si>
  <si>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</si>
  <si>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</si>
  <si>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</si>
  <si>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</si>
  <si>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</si>
  <si>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</si>
  <si>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</si>
  <si>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</si>
  <si>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</si>
  <si>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</si>
  <si>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</si>
  <si>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</si>
  <si>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</si>
  <si>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</si>
  <si>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</si>
  <si>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</si>
  <si>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</si>
  <si>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</si>
  <si>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</si>
  <si>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</si>
  <si>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</si>
  <si>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</si>
  <si>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</si>
  <si>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</si>
  <si>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</si>
  <si>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</si>
  <si>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</si>
  <si>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</si>
  <si>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</si>
  <si>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</si>
  <si>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</si>
  <si>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</si>
  <si>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</si>
  <si>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</si>
  <si>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</si>
  <si>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</si>
  <si>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</si>
  <si>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</si>
  <si>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</si>
  <si>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</si>
  <si>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</si>
  <si>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</si>
  <si>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</si>
  <si>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</si>
  <si>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</si>
  <si>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</si>
  <si>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</si>
  <si>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</si>
  <si>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</si>
  <si>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</si>
  <si>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</si>
  <si>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</si>
  <si>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</si>
  <si>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</si>
  <si>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</si>
  <si>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</si>
  <si>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</si>
  <si>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</si>
  <si>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</si>
  <si>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</si>
  <si>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</si>
  <si>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</si>
  <si>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</si>
  <si>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</si>
  <si>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</si>
  <si>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</si>
  <si>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</si>
  <si>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</si>
  <si>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</si>
  <si>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</si>
  <si>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</si>
  <si>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</si>
  <si>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</si>
  <si>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</si>
  <si>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</si>
  <si>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</si>
  <si>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</si>
  <si>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</si>
  <si>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</si>
  <si>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</si>
  <si>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</si>
  <si>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</si>
  <si>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</si>
  <si>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</si>
  <si>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</si>
  <si>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</si>
  <si>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</si>
  <si>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</si>
  <si>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</si>
  <si>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</si>
  <si>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</si>
  <si>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</si>
  <si>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</si>
  <si>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</si>
  <si>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</si>
  <si>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</si>
  <si>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</si>
  <si>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</si>
  <si>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</si>
  <si>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</si>
  <si>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</si>
  <si>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</si>
  <si>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</si>
  <si>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</si>
  <si>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</si>
  <si>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</si>
  <si>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</si>
  <si>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</si>
  <si>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</si>
  <si>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</si>
  <si>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</si>
  <si>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</si>
  <si>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</si>
  <si>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</si>
  <si>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</si>
  <si>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</si>
  <si>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</si>
  <si>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</si>
  <si>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</si>
  <si>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</si>
  <si>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</si>
  <si>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</si>
  <si>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</si>
  <si>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</si>
  <si>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</si>
  <si>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</si>
  <si>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</si>
  <si>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</si>
  <si>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</si>
  <si>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</si>
  <si>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</si>
  <si>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</si>
  <si>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</si>
  <si>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</si>
  <si>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</si>
  <si>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</si>
  <si>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</si>
  <si>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</si>
  <si>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</si>
  <si>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</si>
  <si>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</si>
  <si>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</si>
  <si>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</si>
  <si>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</si>
  <si>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</si>
  <si>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</si>
  <si>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</si>
  <si>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</si>
  <si>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</si>
  <si>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</si>
  <si>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</si>
  <si>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</si>
  <si>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</si>
  <si>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</si>
  <si>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</si>
  <si>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</si>
  <si>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</si>
  <si>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</si>
  <si>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</si>
  <si>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</si>
  <si>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</si>
  <si>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</si>
  <si>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</si>
  <si>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</si>
  <si>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</si>
  <si>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</si>
  <si>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</si>
  <si>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</si>
  <si>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</si>
  <si>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</si>
  <si>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</si>
  <si>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</si>
  <si>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</si>
  <si>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</si>
  <si>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</si>
  <si>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</si>
  <si>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</si>
  <si>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</si>
  <si>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</si>
  <si>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</si>
  <si>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</si>
  <si>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</si>
  <si>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</si>
  <si>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</si>
  <si>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</si>
  <si>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</si>
  <si>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</si>
  <si>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</si>
  <si>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</si>
  <si>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</si>
  <si>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</si>
  <si>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</si>
  <si>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</si>
  <si>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</si>
  <si>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</si>
  <si>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</si>
  <si>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</si>
  <si>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</si>
  <si>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</si>
  <si>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</si>
  <si>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</si>
  <si>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</si>
  <si>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</si>
  <si>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</si>
  <si>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</si>
  <si>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</si>
  <si>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</si>
  <si>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</si>
  <si>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</si>
  <si>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</si>
  <si>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</si>
  <si>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</si>
  <si>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</si>
  <si>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</si>
  <si>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</si>
  <si>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</si>
  <si>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</si>
  <si>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</si>
  <si>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</si>
  <si>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</si>
  <si>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</si>
  <si>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</si>
  <si>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</si>
  <si>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</si>
  <si>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</si>
  <si>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</si>
  <si>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</si>
  <si>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</si>
  <si>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</si>
  <si>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</si>
  <si>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</si>
  <si>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</si>
  <si>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</si>
  <si>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</si>
  <si>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</si>
  <si>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</si>
  <si>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</si>
  <si>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</si>
  <si>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</si>
  <si>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</si>
  <si>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</si>
  <si>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</si>
  <si>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</si>
  <si>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</si>
  <si>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</si>
  <si>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</si>
  <si>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</si>
  <si>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</si>
  <si>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</si>
  <si>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</si>
  <si>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</si>
  <si>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</si>
  <si>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</si>
  <si>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</si>
  <si>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</si>
  <si>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</si>
  <si>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</si>
  <si>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</si>
  <si>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</si>
  <si>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</si>
  <si>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</si>
  <si>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</si>
  <si>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</si>
  <si>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</si>
  <si>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</si>
  <si>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</si>
  <si>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</si>
  <si>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</si>
  <si>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</si>
  <si>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</si>
  <si>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</si>
  <si>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</si>
  <si>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</si>
  <si>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</si>
  <si>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</si>
  <si>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</si>
  <si>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</si>
  <si>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</si>
  <si>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</si>
  <si>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</si>
  <si>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</si>
  <si>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</si>
  <si>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</si>
  <si>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</si>
  <si>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</si>
  <si>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</si>
  <si>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</si>
  <si>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</si>
  <si>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</si>
  <si>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</si>
  <si>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</si>
  <si>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</si>
  <si>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</si>
  <si>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</si>
  <si>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</si>
  <si>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</si>
  <si>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</si>
  <si>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</si>
  <si>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</si>
  <si>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</si>
  <si>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</si>
  <si>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</si>
  <si>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</si>
  <si>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</si>
  <si>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</si>
  <si>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</si>
  <si>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</si>
  <si>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</si>
  <si>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</si>
  <si>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</si>
  <si>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</si>
  <si>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</si>
  <si>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</si>
  <si>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</si>
  <si>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</si>
  <si>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</si>
  <si>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</si>
  <si>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</si>
  <si>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</si>
  <si>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</si>
  <si>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</si>
  <si>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</si>
  <si>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</si>
  <si>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</si>
  <si>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</si>
  <si>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</si>
  <si>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</si>
  <si>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</si>
  <si>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</si>
  <si>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</si>
  <si>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</si>
  <si>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</si>
  <si>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</si>
  <si>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</si>
  <si>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</si>
  <si>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</si>
  <si>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</si>
  <si>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</si>
  <si>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</si>
  <si>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</si>
  <si>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</si>
  <si>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</si>
  <si>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</si>
  <si>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</si>
  <si>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</si>
  <si>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</si>
  <si>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</si>
  <si>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</si>
  <si>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</si>
  <si>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</si>
  <si>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</si>
  <si>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</si>
  <si>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</si>
  <si>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</si>
  <si>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</si>
  <si>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</si>
  <si>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</si>
  <si>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</si>
  <si>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</si>
  <si>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</si>
  <si>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</si>
  <si>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</si>
  <si>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</si>
  <si>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</si>
  <si>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</si>
  <si>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</si>
  <si>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</si>
  <si>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</si>
  <si>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</si>
  <si>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</si>
  <si>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</si>
  <si>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</si>
  <si>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</si>
  <si>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</si>
  <si>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</si>
  <si>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</si>
  <si>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</si>
  <si>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</si>
  <si>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</si>
  <si>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</si>
  <si>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</si>
  <si>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</si>
  <si>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</si>
  <si>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</si>
  <si>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</si>
  <si>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</si>
  <si>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</si>
  <si>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</si>
  <si>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</si>
  <si>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</si>
  <si>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</si>
  <si>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</si>
  <si>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</si>
  <si>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</si>
  <si>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</si>
  <si>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</si>
  <si>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</si>
  <si>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</si>
  <si>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</si>
  <si>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</si>
  <si>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</si>
  <si>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</si>
  <si>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</si>
  <si>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</si>
  <si>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</si>
  <si>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</si>
  <si>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</si>
  <si>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</si>
  <si>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</si>
  <si>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</si>
  <si>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</si>
  <si>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</si>
  <si>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</si>
  <si>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</si>
  <si>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</si>
  <si>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</si>
  <si>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</si>
  <si>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</si>
  <si>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</si>
  <si>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</si>
  <si>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</si>
  <si>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</si>
  <si>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</si>
  <si>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</si>
  <si>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</si>
  <si>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</si>
  <si>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</si>
  <si>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</si>
  <si>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</si>
  <si>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</si>
  <si>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</si>
  <si>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</si>
  <si>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</si>
  <si>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</si>
  <si>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</si>
  <si>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</si>
  <si>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</si>
  <si>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</si>
  <si>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</si>
  <si>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</si>
  <si>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</si>
  <si>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</si>
  <si>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</si>
  <si>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</si>
  <si>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</si>
  <si>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</si>
  <si>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</si>
  <si>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</si>
  <si>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</si>
  <si>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</si>
  <si>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</si>
  <si>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</si>
  <si>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</si>
  <si>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</si>
  <si>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</si>
  <si>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</si>
  <si>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</si>
  <si>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</si>
  <si>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</si>
  <si>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</si>
  <si>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</si>
  <si>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</si>
  <si>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</si>
  <si>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</si>
  <si>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</si>
  <si>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</si>
  <si>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</si>
  <si>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</si>
  <si>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</si>
  <si>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</si>
  <si>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</si>
  <si>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</si>
  <si>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</si>
  <si>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</si>
  <si>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</si>
  <si>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</si>
  <si>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</si>
  <si>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</si>
  <si>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</si>
  <si>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</si>
  <si>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</si>
  <si>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</si>
  <si>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</si>
  <si>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</si>
  <si>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</si>
  <si>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</si>
  <si>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</si>
  <si>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</si>
  <si>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</si>
  <si>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</si>
  <si>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</si>
  <si>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</si>
  <si>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</si>
  <si>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</si>
  <si>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</si>
  <si>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</si>
  <si>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</si>
  <si>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</si>
  <si>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</si>
  <si>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</si>
  <si>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</si>
  <si>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</si>
  <si>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</si>
  <si>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</si>
  <si>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</si>
  <si>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</si>
  <si>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</si>
  <si>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</si>
  <si>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</si>
  <si>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</si>
  <si>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</si>
  <si>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</si>
  <si>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</si>
  <si>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</si>
  <si>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</si>
  <si>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</si>
  <si>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</si>
  <si>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</si>
  <si>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</si>
  <si>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</si>
  <si>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</si>
  <si>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</si>
  <si>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</si>
  <si>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</si>
  <si>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</si>
  <si>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</si>
  <si>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</si>
  <si>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</si>
  <si>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</si>
  <si>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</si>
  <si>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</si>
  <si>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</si>
  <si>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</si>
  <si>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</si>
  <si>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</si>
  <si>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</si>
  <si>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</si>
  <si>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</si>
  <si>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</si>
  <si>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</si>
  <si>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</si>
  <si>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</si>
  <si>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</si>
  <si>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</si>
  <si>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</si>
  <si>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</si>
  <si>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</si>
  <si>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</si>
  <si>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</si>
  <si>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</si>
  <si>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</si>
  <si>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</si>
  <si>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</si>
  <si>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</si>
  <si>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</si>
  <si>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</si>
  <si>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</si>
  <si>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</si>
  <si>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</si>
  <si>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</si>
  <si>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</si>
  <si>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</si>
  <si>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</si>
  <si>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</si>
  <si>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</si>
  <si>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</si>
  <si>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</si>
  <si>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</si>
  <si>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</si>
  <si>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</si>
  <si>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</si>
  <si>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</si>
  <si>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</si>
  <si>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</si>
  <si>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</si>
  <si>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</si>
  <si>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</si>
  <si>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</si>
  <si>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</si>
  <si>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</si>
  <si>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</si>
  <si>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</si>
  <si>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</si>
  <si>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</si>
  <si>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</si>
  <si>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</si>
  <si>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</si>
  <si>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</si>
  <si>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</si>
  <si>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</si>
  <si>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</si>
  <si>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</si>
  <si>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</si>
  <si>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</si>
  <si>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</si>
  <si>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</si>
  <si>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</si>
  <si>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</si>
  <si>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</si>
  <si>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</si>
  <si>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</si>
  <si>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</si>
  <si>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</si>
  <si>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</si>
  <si>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</si>
  <si>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</si>
  <si>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</si>
  <si>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</si>
  <si>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</si>
  <si>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</si>
  <si>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</si>
  <si>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</si>
  <si>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</si>
  <si>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</si>
  <si>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</si>
  <si>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</si>
  <si>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</si>
  <si>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</si>
  <si>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</si>
  <si>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</si>
  <si>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</si>
  <si>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</si>
  <si>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</si>
  <si>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</si>
  <si>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</si>
  <si>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</si>
  <si>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</si>
  <si>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</si>
  <si>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</si>
  <si>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</si>
  <si>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</si>
  <si>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</si>
  <si>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</si>
  <si>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</si>
  <si>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</si>
  <si>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</si>
  <si>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</si>
  <si>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</si>
  <si>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</si>
  <si>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</si>
  <si>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</si>
  <si>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</si>
  <si>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</si>
  <si>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</si>
  <si>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</si>
  <si>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</si>
  <si>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</si>
  <si>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</si>
  <si>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</si>
  <si>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</si>
  <si>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</si>
  <si>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</si>
  <si>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</si>
  <si>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</si>
  <si>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</si>
  <si>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</si>
  <si>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</si>
  <si>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</si>
  <si>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</si>
  <si>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</si>
  <si>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</si>
  <si>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</si>
  <si>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</si>
  <si>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</si>
  <si>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</si>
  <si>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</si>
  <si>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</si>
  <si>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</si>
  <si>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</si>
  <si>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</si>
  <si>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</si>
  <si>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</si>
  <si>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</si>
  <si>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</si>
  <si>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</si>
  <si>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</si>
  <si>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</si>
  <si>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</si>
  <si>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</si>
  <si>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</si>
  <si>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</si>
  <si>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</si>
  <si>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</si>
  <si>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</si>
  <si>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</si>
  <si>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</si>
  <si>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</si>
  <si>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</si>
  <si>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</si>
  <si>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</si>
  <si>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</si>
  <si>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</si>
  <si>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</si>
  <si>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</si>
  <si>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</si>
  <si>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</si>
  <si>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</si>
  <si>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</si>
  <si>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</si>
  <si>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</si>
  <si>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</si>
  <si>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</si>
  <si>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</si>
  <si>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</si>
  <si>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</si>
  <si>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</si>
  <si>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</si>
  <si>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</si>
  <si>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</si>
  <si>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</si>
  <si>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</si>
  <si>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</si>
  <si>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</si>
  <si>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</si>
  <si>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</si>
  <si>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</si>
  <si>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</si>
  <si>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</si>
  <si>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</si>
  <si>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</si>
  <si>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</si>
  <si>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</si>
  <si>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</si>
  <si>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</si>
  <si>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</si>
  <si>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</si>
  <si>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</si>
  <si>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</si>
  <si>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</si>
  <si>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</si>
  <si>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</si>
  <si>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</si>
  <si>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</si>
  <si>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</si>
  <si>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</si>
  <si>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</si>
  <si>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</si>
  <si>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</si>
  <si>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</si>
  <si>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</si>
  <si>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</si>
  <si>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</si>
  <si>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</si>
  <si>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</si>
  <si>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</si>
  <si>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</si>
  <si>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</si>
  <si>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</si>
  <si>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</si>
  <si>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</si>
  <si>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</si>
  <si>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</si>
  <si>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</si>
  <si>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</si>
  <si>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</si>
  <si>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</si>
  <si>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</si>
  <si>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</si>
  <si>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</si>
  <si>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</si>
  <si>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</si>
  <si>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</si>
  <si>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</si>
  <si>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</si>
  <si>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</si>
  <si>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</si>
  <si>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</si>
  <si>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</si>
  <si>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</si>
  <si>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</si>
  <si>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</si>
  <si>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</si>
  <si>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</si>
  <si>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</si>
  <si>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</si>
  <si>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</si>
  <si>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</si>
  <si>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</si>
  <si>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</si>
  <si>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</si>
  <si>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</si>
  <si>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</si>
  <si>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</si>
  <si>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</si>
  <si>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</si>
  <si>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</si>
  <si>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</si>
  <si>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</si>
  <si>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</si>
  <si>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</si>
  <si>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</si>
  <si>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</si>
  <si>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</si>
  <si>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</si>
  <si>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</si>
  <si>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</si>
  <si>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</si>
  <si>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</si>
  <si>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</si>
  <si>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</si>
  <si>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</si>
  <si>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</si>
  <si>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</si>
  <si>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</si>
  <si>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</si>
  <si>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</si>
  <si>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</si>
  <si>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</si>
  <si>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</si>
  <si>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</si>
  <si>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</si>
  <si>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</si>
  <si>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</si>
  <si>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</si>
  <si>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</si>
  <si>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</si>
  <si>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</si>
  <si>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</si>
  <si>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</si>
  <si>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</si>
  <si>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</si>
  <si>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</si>
  <si>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</si>
  <si>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</si>
  <si>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</si>
  <si>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</si>
  <si>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</si>
  <si>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</si>
  <si>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</si>
  <si>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</si>
  <si>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</si>
  <si>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</si>
  <si>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</si>
  <si>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</si>
  <si>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</si>
  <si>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</si>
  <si>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</si>
  <si>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</si>
  <si>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</si>
  <si>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</si>
  <si>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</si>
  <si>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</si>
  <si>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</si>
  <si>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</si>
  <si>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</si>
  <si>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</si>
  <si>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</si>
  <si>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</si>
  <si>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</si>
  <si>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</si>
  <si>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</si>
  <si>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</si>
  <si>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</si>
  <si>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</si>
  <si>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</si>
  <si>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</si>
  <si>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</si>
  <si>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</si>
  <si>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</si>
  <si>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</si>
  <si>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</si>
  <si>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</si>
  <si>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</si>
  <si>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</si>
  <si>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</si>
  <si>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</si>
  <si>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</si>
  <si>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</si>
  <si>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</si>
  <si>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</si>
  <si>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</si>
  <si>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</si>
  <si>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</si>
  <si>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</si>
  <si>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</si>
  <si>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</si>
  <si>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</si>
  <si>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</si>
  <si>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</si>
  <si>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</si>
  <si>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</si>
  <si>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</si>
  <si>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</si>
  <si>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</si>
  <si>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</si>
  <si>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</si>
  <si>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</si>
  <si>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</si>
  <si>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</si>
  <si>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</si>
  <si>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</si>
  <si>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</si>
  <si>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</si>
  <si>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</si>
  <si>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</si>
  <si>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</si>
  <si>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</si>
  <si>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</si>
  <si>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</si>
  <si>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</si>
  <si>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</si>
  <si>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</si>
  <si>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</si>
  <si>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</si>
  <si>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</si>
  <si>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</si>
  <si>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</si>
  <si>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</si>
  <si>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</si>
  <si>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</si>
  <si>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</si>
  <si>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</si>
  <si>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</si>
  <si>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</si>
  <si>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</si>
  <si>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</si>
  <si>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</si>
  <si>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</si>
  <si>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</si>
  <si>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</si>
  <si>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</si>
  <si>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</si>
  <si>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</si>
  <si>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</si>
  <si>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</si>
  <si>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</si>
  <si>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</si>
  <si>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</si>
  <si>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</si>
  <si>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</si>
  <si>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</si>
  <si>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</si>
  <si>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</si>
  <si>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</si>
  <si>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</si>
  <si>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</si>
  <si>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</si>
  <si>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</si>
  <si>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</si>
  <si>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</si>
  <si>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</si>
  <si>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</si>
  <si>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</si>
  <si>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</si>
  <si>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</si>
  <si>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</si>
  <si>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</si>
  <si>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</si>
  <si>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</si>
  <si>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</si>
  <si>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</si>
  <si>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</si>
  <si>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</si>
  <si>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</si>
  <si>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</si>
  <si>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</si>
  <si>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</si>
  <si>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</si>
  <si>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</si>
  <si>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</si>
  <si>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</si>
  <si>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</si>
  <si>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</si>
  <si>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</si>
  <si>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</si>
  <si>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</si>
  <si>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</si>
  <si>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</si>
  <si>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</si>
  <si>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</si>
  <si>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</si>
  <si>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</si>
  <si>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</si>
  <si>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</si>
  <si>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</si>
  <si>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</si>
  <si>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</si>
  <si>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</si>
  <si>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</si>
  <si>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</si>
  <si>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</si>
  <si>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</si>
  <si>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</si>
  <si>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</si>
  <si>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</si>
  <si>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</si>
  <si>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</si>
  <si>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</si>
  <si>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</si>
  <si>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</si>
  <si>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</si>
  <si>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</si>
  <si>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</si>
  <si>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</si>
  <si>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</si>
  <si>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</si>
  <si>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</si>
  <si>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</si>
  <si>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</si>
  <si>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</si>
  <si>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</si>
  <si>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</si>
  <si>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</si>
  <si>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</si>
  <si>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</si>
  <si>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</si>
  <si>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</si>
  <si>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</si>
  <si>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</si>
  <si>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</si>
  <si>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</si>
  <si>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</si>
  <si>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</si>
  <si>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</si>
  <si>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</si>
  <si>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</si>
  <si>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</si>
  <si>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</si>
  <si>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</si>
  <si>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</si>
  <si>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</si>
  <si>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</si>
  <si>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</si>
  <si>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</si>
  <si>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</si>
  <si>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</si>
  <si>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</si>
  <si>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</si>
  <si>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</si>
  <si>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</si>
  <si>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</si>
  <si>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</si>
  <si>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</si>
  <si>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</si>
  <si>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</si>
  <si>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</si>
  <si>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</si>
  <si>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</si>
  <si>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</si>
  <si>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</si>
  <si>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</si>
  <si>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</si>
  <si>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</si>
  <si>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</si>
  <si>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</si>
  <si>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</si>
  <si>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</si>
  <si>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</si>
  <si>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</si>
  <si>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</si>
  <si>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</si>
  <si>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</si>
  <si>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</si>
  <si>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</si>
  <si>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</si>
  <si>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</si>
  <si>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</si>
  <si>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</si>
  <si>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</si>
  <si>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</si>
  <si>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</si>
  <si>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</si>
  <si>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</si>
  <si>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</si>
  <si>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</si>
  <si>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</si>
  <si>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</si>
  <si>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</si>
  <si>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</si>
  <si>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</si>
  <si>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</si>
  <si>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</si>
  <si>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</si>
  <si>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</si>
  <si>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</si>
  <si>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</si>
  <si>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</si>
  <si>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</si>
  <si>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</si>
  <si>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</si>
  <si>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</si>
  <si>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</si>
  <si>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</si>
  <si>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</si>
  <si>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</si>
  <si>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</si>
  <si>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</si>
  <si>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</si>
  <si>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</si>
  <si>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</si>
  <si>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</si>
  <si>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</si>
  <si>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</si>
  <si>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</si>
  <si>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</si>
  <si>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</si>
  <si>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</si>
  <si>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</si>
  <si>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</si>
  <si>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</si>
  <si>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</si>
  <si>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</si>
  <si>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</si>
  <si>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</si>
  <si>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</si>
  <si>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</si>
  <si>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</si>
  <si>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</si>
  <si>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</si>
  <si>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</si>
  <si>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</si>
  <si>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</si>
  <si>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</si>
  <si>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</si>
  <si>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</si>
  <si>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</si>
  <si>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</si>
  <si>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</si>
  <si>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</si>
  <si>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</si>
  <si>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</si>
  <si>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</si>
  <si>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</si>
  <si>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</si>
  <si>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</si>
  <si>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</si>
  <si>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</si>
  <si>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</si>
  <si>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</si>
  <si>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</si>
  <si>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</si>
  <si>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</si>
  <si>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</si>
  <si>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</si>
  <si>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</si>
  <si>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</si>
  <si>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</si>
  <si>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</si>
  <si>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</si>
  <si>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</si>
  <si>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</si>
  <si>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</si>
  <si>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</si>
  <si>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</si>
  <si>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</si>
  <si>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</si>
  <si>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</si>
  <si>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</si>
  <si>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</si>
  <si>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</si>
  <si>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</si>
  <si>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</si>
  <si>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</si>
  <si>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</si>
  <si>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</si>
  <si>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</si>
  <si>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</si>
  <si>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</si>
  <si>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</si>
  <si>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</si>
  <si>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</si>
  <si>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</si>
  <si>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</si>
  <si>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</si>
  <si>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</si>
  <si>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</si>
  <si>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</si>
  <si>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</si>
  <si>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</si>
  <si>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</si>
  <si>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</si>
  <si>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</si>
  <si>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</si>
  <si>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</si>
  <si>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</si>
  <si>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</si>
  <si>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</si>
  <si>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</si>
  <si>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</si>
  <si>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</si>
  <si>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</si>
  <si>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</si>
  <si>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</si>
  <si>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</si>
  <si>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</si>
  <si>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</si>
  <si>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</si>
  <si>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</si>
  <si>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</si>
  <si>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</si>
  <si>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</si>
  <si>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</si>
  <si>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</si>
  <si>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</si>
  <si>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</si>
  <si>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</si>
  <si>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</si>
  <si>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</si>
  <si>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</si>
  <si>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</si>
  <si>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</si>
  <si>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</si>
  <si>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</si>
  <si>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</si>
  <si>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</si>
  <si>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</si>
  <si>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</si>
  <si>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</si>
  <si>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</si>
  <si>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</si>
  <si>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</si>
  <si>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</si>
  <si>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</si>
  <si>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</si>
  <si>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</si>
  <si>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</si>
  <si>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</si>
  <si>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</si>
  <si>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</si>
  <si>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</si>
  <si>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</si>
  <si>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</si>
  <si>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</si>
  <si>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</si>
  <si>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</si>
  <si>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</si>
  <si>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</si>
  <si>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</si>
  <si>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</si>
  <si>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</si>
  <si>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</si>
  <si>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</si>
  <si>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</si>
  <si>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</si>
  <si>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</si>
  <si>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</si>
  <si>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</si>
  <si>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</si>
  <si>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</si>
  <si>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</si>
  <si>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</si>
  <si>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</si>
  <si>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</si>
  <si>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</si>
  <si>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</si>
  <si>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</si>
  <si>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</si>
  <si>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</si>
  <si>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</si>
  <si>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</si>
  <si>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</si>
  <si>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</si>
  <si>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</si>
  <si>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</si>
  <si>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</si>
  <si>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</si>
  <si>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</si>
  <si>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</si>
  <si>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</si>
  <si>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</si>
  <si>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</si>
  <si>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</si>
  <si>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</si>
  <si>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</si>
  <si>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</si>
  <si>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</si>
  <si>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</si>
  <si>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</si>
  <si>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</si>
  <si>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</si>
  <si>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</si>
  <si>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</si>
  <si>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</si>
  <si>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</si>
  <si>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</si>
  <si>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</si>
  <si>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</si>
  <si>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</si>
  <si>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</si>
  <si>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</si>
  <si>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</si>
  <si>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</si>
  <si>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</si>
  <si>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</si>
  <si>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</si>
  <si>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</si>
  <si>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</si>
  <si>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</si>
  <si>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</si>
  <si>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</si>
  <si>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</si>
  <si>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</si>
  <si>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</si>
  <si>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</si>
  <si>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</si>
  <si>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</si>
  <si>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</si>
  <si>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</si>
  <si>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</si>
  <si>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</si>
  <si>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</si>
  <si>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</si>
  <si>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</si>
  <si>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</si>
  <si>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</si>
  <si>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</si>
  <si>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</si>
  <si>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</si>
  <si>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</si>
  <si>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</si>
  <si>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</si>
  <si>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</si>
  <si>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</si>
  <si>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</si>
  <si>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</si>
  <si>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</si>
  <si>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</si>
  <si>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</si>
  <si>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</si>
  <si>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</si>
  <si>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</si>
  <si>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</si>
  <si>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</si>
  <si>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</si>
  <si>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</si>
  <si>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</si>
  <si>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</si>
  <si>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</si>
  <si>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</si>
  <si>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</si>
  <si>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</si>
  <si>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</si>
  <si>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</si>
  <si>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</si>
  <si>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</si>
  <si>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</si>
  <si>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</si>
  <si>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</si>
  <si>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</si>
  <si>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</si>
  <si>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</si>
  <si>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</si>
  <si>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</si>
  <si>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</si>
  <si>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</si>
  <si>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</si>
  <si>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</si>
  <si>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</si>
  <si>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</si>
  <si>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</si>
  <si>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</si>
  <si>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</si>
  <si>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</si>
  <si>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</si>
  <si>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</si>
  <si>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</si>
  <si>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</si>
  <si>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</si>
  <si>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</si>
  <si>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</si>
  <si>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</si>
  <si>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</si>
  <si>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</si>
  <si>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</si>
  <si>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</si>
  <si>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</si>
  <si>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</si>
  <si>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</si>
  <si>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</si>
  <si>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</si>
  <si>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</si>
  <si>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</si>
  <si>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</si>
  <si>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</si>
  <si>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</si>
  <si>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</si>
  <si>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</si>
  <si>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</si>
  <si>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</si>
  <si>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</si>
  <si>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</si>
  <si>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</si>
  <si>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</si>
  <si>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</si>
  <si>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</si>
  <si>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</si>
  <si>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</si>
  <si>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</si>
  <si>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</si>
  <si>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</si>
  <si>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</si>
  <si>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</si>
  <si>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</si>
  <si>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</si>
  <si>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</si>
  <si>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</si>
  <si>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</si>
  <si>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</si>
  <si>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</si>
  <si>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</si>
  <si>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</si>
  <si>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</si>
  <si>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</si>
  <si>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</si>
  <si>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</si>
  <si>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</si>
  <si>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</si>
  <si>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</si>
  <si>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</si>
  <si>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</si>
  <si>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</si>
  <si>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</si>
  <si>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</si>
  <si>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</si>
  <si>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</si>
  <si>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</si>
  <si>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</si>
  <si>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</si>
  <si>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</si>
  <si>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</si>
  <si>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</si>
  <si>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</si>
  <si>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</si>
  <si>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</si>
  <si>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</si>
  <si>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</si>
  <si>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</si>
  <si>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</si>
  <si>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</si>
  <si>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</si>
  <si>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</si>
  <si>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</si>
  <si>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</si>
  <si>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</si>
  <si>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</si>
  <si>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</si>
  <si>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</si>
  <si>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</si>
  <si>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</si>
  <si>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</si>
  <si>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</si>
  <si>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</si>
  <si>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</si>
  <si>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</si>
  <si>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</si>
  <si>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</si>
  <si>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</si>
  <si>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</si>
  <si>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</si>
  <si>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</si>
  <si>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</si>
  <si>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</si>
  <si>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</si>
  <si>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</si>
  <si>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</si>
  <si>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</si>
  <si>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</si>
  <si>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</si>
  <si>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</si>
  <si>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</si>
  <si>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</si>
  <si>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</si>
  <si>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</si>
  <si>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</si>
  <si>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</si>
  <si>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</si>
  <si>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</si>
  <si>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</si>
  <si>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</si>
  <si>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</si>
  <si>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</si>
  <si>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</si>
  <si>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</si>
  <si>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</si>
  <si>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</si>
  <si>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</si>
  <si>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</si>
  <si>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</si>
  <si>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</si>
  <si>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</si>
  <si>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</si>
  <si>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</si>
  <si>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</si>
  <si>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</si>
  <si>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</si>
  <si>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</si>
  <si>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</si>
  <si>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</si>
  <si>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</si>
  <si>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</si>
  <si>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</si>
  <si>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</si>
  <si>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</si>
  <si>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</si>
  <si>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</si>
  <si>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</si>
  <si>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</si>
  <si>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</si>
  <si>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</si>
  <si>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</si>
  <si>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</si>
  <si>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</si>
  <si>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</si>
  <si>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</si>
  <si>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</si>
  <si>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</si>
  <si>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</si>
  <si>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</si>
  <si>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</si>
  <si>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</si>
  <si>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</si>
  <si>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</si>
  <si>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</si>
  <si>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</si>
  <si>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</si>
  <si>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</si>
  <si>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</si>
  <si>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</si>
  <si>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</si>
  <si>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</si>
  <si>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</si>
  <si>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</si>
  <si>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</si>
  <si>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</si>
  <si>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</si>
  <si>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</si>
  <si>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</si>
  <si>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</si>
  <si>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</si>
  <si>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</si>
  <si>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</si>
  <si>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</si>
  <si>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</si>
  <si>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</si>
  <si>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</si>
  <si>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</si>
  <si>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</si>
  <si>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</si>
  <si>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</si>
  <si>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</si>
  <si>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</si>
  <si>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</si>
  <si>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</si>
  <si>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</si>
  <si>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</si>
  <si>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</si>
  <si>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</si>
  <si>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</si>
  <si>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</si>
  <si>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</si>
  <si>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</si>
  <si>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</si>
  <si>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</si>
  <si>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</si>
  <si>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</si>
  <si>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</si>
  <si>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</si>
  <si>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</si>
  <si>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</si>
  <si>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</si>
  <si>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</si>
  <si>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</si>
  <si>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</si>
  <si>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</si>
  <si>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</si>
  <si>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</si>
  <si>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</si>
  <si>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</si>
  <si>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</si>
  <si>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</si>
  <si>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</si>
  <si>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</si>
  <si>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</si>
  <si>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</si>
  <si>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</si>
  <si>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</si>
  <si>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</si>
  <si>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</si>
  <si>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</si>
  <si>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</si>
  <si>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</si>
  <si>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</si>
  <si>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</si>
  <si>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</si>
  <si>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</si>
  <si>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</si>
  <si>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</si>
  <si>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</si>
  <si>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</si>
  <si>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</si>
  <si>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</si>
  <si>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</si>
  <si>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</si>
  <si>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</si>
  <si>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</si>
  <si>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</si>
  <si>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</si>
  <si>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</si>
  <si>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</si>
  <si>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</si>
  <si>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</si>
  <si>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</si>
  <si>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</si>
  <si>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</si>
  <si>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</si>
  <si>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</si>
  <si>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</si>
  <si>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</si>
  <si>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</si>
  <si>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</si>
  <si>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</si>
  <si>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</si>
  <si>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</si>
  <si>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</si>
  <si>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</si>
  <si>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</si>
  <si>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</si>
  <si>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</si>
  <si>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</si>
  <si>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</si>
  <si>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</si>
  <si>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</si>
  <si>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</si>
  <si>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</si>
  <si>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</si>
  <si>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</si>
  <si>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</si>
  <si>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</si>
  <si>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</si>
  <si>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</si>
  <si>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</si>
  <si>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</si>
  <si>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</si>
  <si>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</si>
  <si>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</si>
  <si>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</si>
  <si>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</si>
  <si>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</si>
  <si>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</si>
  <si>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</si>
  <si>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</si>
  <si>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</si>
  <si>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</si>
  <si>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</si>
  <si>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</si>
  <si>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</si>
  <si>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</si>
  <si>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</si>
  <si>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</si>
  <si>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</si>
  <si>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</si>
  <si>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</si>
  <si>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</si>
  <si>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</si>
  <si>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</si>
  <si>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</si>
  <si>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</si>
  <si>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</si>
  <si>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</si>
  <si>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</si>
  <si>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</si>
  <si>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</si>
  <si>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</si>
  <si>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</si>
  <si>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</si>
  <si>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</si>
  <si>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</si>
  <si>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</si>
  <si>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</si>
  <si>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</si>
  <si>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</si>
  <si>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</si>
  <si>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</si>
  <si>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</si>
  <si>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</si>
  <si>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</si>
  <si>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</si>
  <si>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</si>
  <si>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</si>
  <si>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</si>
  <si>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</si>
  <si>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</si>
  <si>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</si>
  <si>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</si>
  <si>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</si>
  <si>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</si>
  <si>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</si>
  <si>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</si>
  <si>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</si>
  <si>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</si>
  <si>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</si>
  <si>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</si>
  <si>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</si>
  <si>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</si>
  <si>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</si>
  <si>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</si>
  <si>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</si>
  <si>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</si>
  <si>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</si>
  <si>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</si>
  <si>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</si>
  <si>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</si>
  <si>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</si>
  <si>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</si>
  <si>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</si>
  <si>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</si>
  <si>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</si>
  <si>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</si>
  <si>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</si>
  <si>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</si>
  <si>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</si>
  <si>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</si>
  <si>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</si>
  <si>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</si>
  <si>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</si>
  <si>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</si>
  <si>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</si>
  <si>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</si>
  <si>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</si>
  <si>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</si>
  <si>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</si>
  <si>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</si>
  <si>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</si>
  <si>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</si>
  <si>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</si>
  <si>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</si>
  <si>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</si>
  <si>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</si>
  <si>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</si>
  <si>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</si>
  <si>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</si>
  <si>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</si>
  <si>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</si>
  <si>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</si>
  <si>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</si>
  <si>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</si>
  <si>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</si>
  <si>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</si>
  <si>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</si>
  <si>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</si>
  <si>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</si>
  <si>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</si>
  <si>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</si>
  <si>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</si>
  <si>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</si>
  <si>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</si>
  <si>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</si>
  <si>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</si>
  <si>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</si>
  <si>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</si>
  <si>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</si>
  <si>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</si>
  <si>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</si>
  <si>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</si>
  <si>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</si>
  <si>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</si>
  <si>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</si>
  <si>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</si>
  <si>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</si>
  <si>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</si>
  <si>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</si>
  <si>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</si>
  <si>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</si>
  <si>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</si>
  <si>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</si>
  <si>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</si>
  <si>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</si>
  <si>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</si>
  <si>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</si>
  <si>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</si>
  <si>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</si>
  <si>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</si>
  <si>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</si>
  <si>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</si>
  <si>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</si>
  <si>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</si>
  <si>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</si>
  <si>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</si>
  <si>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</si>
  <si>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</si>
  <si>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</si>
  <si>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</si>
  <si>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</si>
  <si>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</si>
  <si>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</si>
  <si>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</si>
  <si>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</si>
  <si>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</si>
  <si>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</si>
  <si>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</si>
  <si>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</si>
  <si>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</si>
  <si>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</si>
  <si>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</si>
  <si>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</si>
  <si>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</si>
  <si>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</si>
  <si>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</si>
  <si>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</si>
  <si>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</si>
  <si>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</si>
  <si>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</si>
  <si>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</si>
  <si>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</si>
  <si>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</si>
  <si>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</si>
  <si>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</si>
  <si>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</si>
  <si>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</si>
  <si>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</si>
  <si>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</si>
  <si>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</si>
  <si>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</si>
  <si>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</si>
  <si>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</si>
  <si>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</si>
  <si>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</si>
  <si>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</si>
  <si>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</si>
  <si>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</si>
  <si>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</si>
  <si>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</si>
  <si>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</si>
  <si>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</si>
  <si>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</si>
  <si>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</si>
  <si>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</si>
  <si>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</si>
  <si>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</si>
  <si>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</si>
  <si>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II. GIMNAZIJA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</si>
</sst>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 fontId="6" fillId="0" borderId="40" xfId="0" applyNumberFormat="1" applyFont="1" applyFill="1" applyBorder="1" applyAlignment="1" applyProtection="1">
      <alignment horizontal="right" vertical="center"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9073847</v>
      </c>
      <c r="D2" s="6">
        <f>'PR-RAS'!E6</f>
        <v>10101464.68</v>
      </c>
      <c r="E2" s="6">
        <v>0</v>
      </c>
      <c r="F2" s="6">
        <v>0</v>
      </c>
      <c r="G2" s="7">
        <f t="shared" ref="G2:G264" si="0">(B2/1000)*(C2*1+D2*2)</f>
        <v>29276.77636</v>
      </c>
      <c r="H2" s="7">
        <f t="shared" ref="H2:H264" si="1">ABS(C2-ROUND(C2,0))+ABS(D2-ROUND(D2,0))</f>
        <v>0.32000000029802322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8626121</v>
      </c>
      <c r="D46" s="1">
        <f>'PR-RAS'!E50</f>
        <v>9205312.9399999995</v>
      </c>
      <c r="E46" s="1">
        <v>0</v>
      </c>
      <c r="F46" s="1">
        <v>0</v>
      </c>
      <c r="G46" s="2">
        <f t="shared" si="0"/>
        <v>1216653.6095999999</v>
      </c>
      <c r="H46" s="2">
        <f t="shared" si="1"/>
        <v>6.0000000521540642E-2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101890</v>
      </c>
      <c r="D58" s="1">
        <f>'PR-RAS'!E62</f>
        <v>111967.08</v>
      </c>
      <c r="E58" s="1">
        <v>0</v>
      </c>
      <c r="F58" s="1">
        <v>0</v>
      </c>
      <c r="G58" s="2">
        <f t="shared" si="0"/>
        <v>18571.977120000003</v>
      </c>
      <c r="H58" s="2">
        <f t="shared" si="1"/>
        <v>8.000000000174623E-2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101890</v>
      </c>
      <c r="D59" s="1">
        <f>'PR-RAS'!E63</f>
        <v>111967.08</v>
      </c>
      <c r="E59" s="1">
        <v>0</v>
      </c>
      <c r="F59" s="1">
        <v>0</v>
      </c>
      <c r="G59" s="2">
        <f t="shared" si="0"/>
        <v>18897.801280000003</v>
      </c>
      <c r="H59" s="2">
        <f t="shared" si="1"/>
        <v>8.000000000174623E-2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8503792</v>
      </c>
      <c r="D64" s="1">
        <f>'PR-RAS'!E68</f>
        <v>9052727.2400000002</v>
      </c>
      <c r="E64" s="1">
        <v>0</v>
      </c>
      <c r="F64" s="1">
        <v>0</v>
      </c>
      <c r="G64" s="2">
        <f t="shared" si="0"/>
        <v>1676382.5282400001</v>
      </c>
      <c r="H64" s="2">
        <f t="shared" si="1"/>
        <v>0.24000000022351742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8497792</v>
      </c>
      <c r="D65" s="1">
        <f>'PR-RAS'!E69</f>
        <v>9046727.2400000002</v>
      </c>
      <c r="E65" s="1">
        <v>0</v>
      </c>
      <c r="F65" s="1">
        <v>0</v>
      </c>
      <c r="G65" s="2">
        <f t="shared" si="0"/>
        <v>1701839.7747200001</v>
      </c>
      <c r="H65" s="2">
        <f t="shared" si="1"/>
        <v>0.24000000022351742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6000</v>
      </c>
      <c r="D66" s="1">
        <f>'PR-RAS'!E70</f>
        <v>6000</v>
      </c>
      <c r="E66" s="1">
        <v>0</v>
      </c>
      <c r="F66" s="1">
        <v>0</v>
      </c>
      <c r="G66" s="2">
        <f t="shared" si="0"/>
        <v>1170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20439</v>
      </c>
      <c r="D73" s="1">
        <f>'PR-RAS'!E77</f>
        <v>40618.620000000003</v>
      </c>
      <c r="E73" s="1">
        <v>0</v>
      </c>
      <c r="F73" s="1">
        <v>0</v>
      </c>
      <c r="G73" s="2">
        <f t="shared" si="0"/>
        <v>7320.6892799999996</v>
      </c>
      <c r="H73" s="2">
        <f t="shared" si="1"/>
        <v>0.37999999999738066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20439</v>
      </c>
      <c r="D76" s="1">
        <f>'PR-RAS'!E80</f>
        <v>40618.620000000003</v>
      </c>
      <c r="E76" s="1">
        <v>0</v>
      </c>
      <c r="F76" s="1">
        <v>0</v>
      </c>
      <c r="G76" s="2">
        <f t="shared" si="0"/>
        <v>7625.7179999999998</v>
      </c>
      <c r="H76" s="2">
        <f t="shared" si="1"/>
        <v>0.37999999999738066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v>
      </c>
      <c r="D78" s="1">
        <f>'PR-RAS'!E82</f>
        <v>0.67</v>
      </c>
      <c r="E78" s="1">
        <v>0</v>
      </c>
      <c r="F78" s="1">
        <v>0</v>
      </c>
      <c r="G78" s="2">
        <f t="shared" si="0"/>
        <v>0.18017999999999998</v>
      </c>
      <c r="H78" s="2">
        <f t="shared" si="1"/>
        <v>0.32999999999999996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v>
      </c>
      <c r="D79" s="1">
        <f>'PR-RAS'!E83</f>
        <v>0.67</v>
      </c>
      <c r="E79" s="1">
        <v>0</v>
      </c>
      <c r="F79" s="1">
        <v>0</v>
      </c>
      <c r="G79" s="2">
        <f t="shared" si="0"/>
        <v>0.18251999999999999</v>
      </c>
      <c r="H79" s="2">
        <f t="shared" si="1"/>
        <v>0.32999999999999996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v>
      </c>
      <c r="D81" s="1">
        <f>'PR-RAS'!E85</f>
        <v>0.67</v>
      </c>
      <c r="E81" s="1">
        <v>0</v>
      </c>
      <c r="F81" s="1">
        <v>0</v>
      </c>
      <c r="G81" s="2">
        <f t="shared" si="0"/>
        <v>0.18720000000000001</v>
      </c>
      <c r="H81" s="2">
        <f t="shared" si="1"/>
        <v>0.32999999999999996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44673</v>
      </c>
      <c r="D120" s="1">
        <f>'PR-RAS'!E124</f>
        <v>139389.63</v>
      </c>
      <c r="E120" s="1">
        <v>0</v>
      </c>
      <c r="F120" s="1">
        <v>0</v>
      </c>
      <c r="G120" s="2">
        <f t="shared" si="0"/>
        <v>38490.818939999997</v>
      </c>
      <c r="H120" s="2">
        <f t="shared" si="1"/>
        <v>0.36999999999534339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44673</v>
      </c>
      <c r="D121" s="1">
        <f>'PR-RAS'!E125</f>
        <v>54917</v>
      </c>
      <c r="E121" s="1">
        <v>0</v>
      </c>
      <c r="F121" s="1">
        <v>0</v>
      </c>
      <c r="G121" s="2">
        <f t="shared" si="0"/>
        <v>18540.84</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44673</v>
      </c>
      <c r="D123" s="1">
        <f>'PR-RAS'!E127</f>
        <v>54917</v>
      </c>
      <c r="E123" s="1">
        <v>0</v>
      </c>
      <c r="F123" s="1">
        <v>0</v>
      </c>
      <c r="G123" s="2">
        <f t="shared" si="0"/>
        <v>18849.853999999999</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84472.63</v>
      </c>
      <c r="E124" s="1">
        <v>0</v>
      </c>
      <c r="F124" s="1">
        <v>0</v>
      </c>
      <c r="G124" s="2">
        <f t="shared" si="0"/>
        <v>20780.26698</v>
      </c>
      <c r="H124" s="2">
        <f t="shared" si="1"/>
        <v>0.36999999999534339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84472.63</v>
      </c>
      <c r="E125" s="1">
        <v>0</v>
      </c>
      <c r="F125" s="1">
        <v>0</v>
      </c>
      <c r="G125" s="2">
        <f t="shared" si="0"/>
        <v>20949.212240000001</v>
      </c>
      <c r="H125" s="2">
        <f t="shared" si="1"/>
        <v>0.36999999999534339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403052</v>
      </c>
      <c r="D129" s="1">
        <f>'PR-RAS'!E133</f>
        <v>756761.44</v>
      </c>
      <c r="E129" s="1">
        <v>0</v>
      </c>
      <c r="F129" s="1">
        <v>0</v>
      </c>
      <c r="G129" s="2">
        <f t="shared" si="0"/>
        <v>245321.58463999999</v>
      </c>
      <c r="H129" s="2">
        <f t="shared" si="1"/>
        <v>0.43999999994412065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403052</v>
      </c>
      <c r="D130" s="1">
        <f>'PR-RAS'!E134</f>
        <v>756761.44</v>
      </c>
      <c r="E130" s="1">
        <v>0</v>
      </c>
      <c r="F130" s="1">
        <v>0</v>
      </c>
      <c r="G130" s="2">
        <f t="shared" si="0"/>
        <v>247238.15951999999</v>
      </c>
      <c r="H130" s="2">
        <f t="shared" si="1"/>
        <v>0.43999999994412065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396787</v>
      </c>
      <c r="D131" s="1">
        <f>'PR-RAS'!E135</f>
        <v>593151.13</v>
      </c>
      <c r="E131" s="1">
        <v>0</v>
      </c>
      <c r="F131" s="1">
        <v>0</v>
      </c>
      <c r="G131" s="2">
        <f t="shared" si="0"/>
        <v>205801.60380000001</v>
      </c>
      <c r="H131" s="2">
        <f t="shared" si="1"/>
        <v>0.13000000000465661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6265</v>
      </c>
      <c r="D132" s="1">
        <f>'PR-RAS'!E136</f>
        <v>163610.31</v>
      </c>
      <c r="E132" s="1">
        <v>0</v>
      </c>
      <c r="F132" s="1">
        <v>0</v>
      </c>
      <c r="G132" s="2">
        <f t="shared" si="0"/>
        <v>43686.616220000004</v>
      </c>
      <c r="H132" s="2">
        <f t="shared" si="1"/>
        <v>0.30999999999767169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9052757</v>
      </c>
      <c r="D147" s="1">
        <f>'PR-RAS'!E151</f>
        <v>9813894.5800000001</v>
      </c>
      <c r="E147" s="1">
        <v>0</v>
      </c>
      <c r="F147" s="1">
        <v>0</v>
      </c>
      <c r="G147" s="2">
        <f t="shared" si="0"/>
        <v>4187359.7393599995</v>
      </c>
      <c r="H147" s="2">
        <f t="shared" si="1"/>
        <v>0.41999999992549419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8441293</v>
      </c>
      <c r="D148" s="1">
        <f>'PR-RAS'!E152</f>
        <v>9013893.8800000008</v>
      </c>
      <c r="E148" s="1">
        <v>0</v>
      </c>
      <c r="F148" s="1">
        <v>0</v>
      </c>
      <c r="G148" s="2">
        <f t="shared" si="0"/>
        <v>3890954.8717200002</v>
      </c>
      <c r="H148" s="2">
        <f t="shared" si="1"/>
        <v>0.11999999918043613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7013999</v>
      </c>
      <c r="D149" s="1">
        <f>'PR-RAS'!E153</f>
        <v>7464726.4400000004</v>
      </c>
      <c r="E149" s="1">
        <v>0</v>
      </c>
      <c r="F149" s="1">
        <v>0</v>
      </c>
      <c r="G149" s="2">
        <f t="shared" si="0"/>
        <v>3247630.8782400005</v>
      </c>
      <c r="H149" s="2">
        <f t="shared" si="1"/>
        <v>0.44000000040978193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6963120</v>
      </c>
      <c r="D150" s="1">
        <f>'PR-RAS'!E154</f>
        <v>7387525.5700000003</v>
      </c>
      <c r="E150" s="1">
        <v>0</v>
      </c>
      <c r="F150" s="1">
        <v>0</v>
      </c>
      <c r="G150" s="2">
        <f t="shared" si="0"/>
        <v>3238987.4998599999</v>
      </c>
      <c r="H150" s="2">
        <f t="shared" si="1"/>
        <v>0.42999999970197678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50879</v>
      </c>
      <c r="D152" s="1">
        <f>'PR-RAS'!E156</f>
        <v>77200.87</v>
      </c>
      <c r="E152" s="1">
        <v>0</v>
      </c>
      <c r="F152" s="1">
        <v>0</v>
      </c>
      <c r="G152" s="2">
        <f t="shared" si="0"/>
        <v>30997.391739999999</v>
      </c>
      <c r="H152" s="2">
        <f t="shared" si="1"/>
        <v>0.13000000000465661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278699</v>
      </c>
      <c r="D154" s="1">
        <f>'PR-RAS'!E158</f>
        <v>329281.88</v>
      </c>
      <c r="E154" s="1">
        <v>0</v>
      </c>
      <c r="F154" s="1">
        <v>0</v>
      </c>
      <c r="G154" s="2">
        <f t="shared" si="0"/>
        <v>143401.20228</v>
      </c>
      <c r="H154" s="2">
        <f t="shared" si="1"/>
        <v>0.11999999999534339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1148595</v>
      </c>
      <c r="D155" s="1">
        <f>'PR-RAS'!E159</f>
        <v>1219885.56</v>
      </c>
      <c r="E155" s="1">
        <v>0</v>
      </c>
      <c r="F155" s="1">
        <v>0</v>
      </c>
      <c r="G155" s="2">
        <f t="shared" si="0"/>
        <v>552608.38248000003</v>
      </c>
      <c r="H155" s="2">
        <f t="shared" si="1"/>
        <v>0.43999999994412065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1148595</v>
      </c>
      <c r="D157" s="1">
        <f>'PR-RAS'!E161</f>
        <v>1219625.22</v>
      </c>
      <c r="E157" s="1">
        <v>0</v>
      </c>
      <c r="F157" s="1">
        <v>0</v>
      </c>
      <c r="G157" s="2">
        <f t="shared" si="0"/>
        <v>559703.88864000002</v>
      </c>
      <c r="H157" s="2">
        <f t="shared" si="1"/>
        <v>0.21999999997206032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260.33999999999997</v>
      </c>
      <c r="E158" s="1">
        <v>0</v>
      </c>
      <c r="F158" s="1">
        <v>0</v>
      </c>
      <c r="G158" s="2">
        <f t="shared" si="0"/>
        <v>81.746759999999995</v>
      </c>
      <c r="H158" s="2">
        <f t="shared" si="1"/>
        <v>0.33999999999997499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596273</v>
      </c>
      <c r="D159" s="1">
        <f>'PR-RAS'!E163</f>
        <v>766100.08000000007</v>
      </c>
      <c r="E159" s="1">
        <v>0</v>
      </c>
      <c r="F159" s="1">
        <v>0</v>
      </c>
      <c r="G159" s="2">
        <f t="shared" si="0"/>
        <v>336298.75928</v>
      </c>
      <c r="H159" s="2">
        <f t="shared" si="1"/>
        <v>8.0000000074505806E-2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189699</v>
      </c>
      <c r="D160" s="1">
        <f>'PR-RAS'!E164</f>
        <v>250181.04</v>
      </c>
      <c r="E160" s="1">
        <v>0</v>
      </c>
      <c r="F160" s="1">
        <v>0</v>
      </c>
      <c r="G160" s="2">
        <f t="shared" si="0"/>
        <v>109719.71172000001</v>
      </c>
      <c r="H160" s="2">
        <f t="shared" si="1"/>
        <v>4.0000000008149073E-2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18345</v>
      </c>
      <c r="D161" s="1">
        <f>'PR-RAS'!E165</f>
        <v>66176.160000000003</v>
      </c>
      <c r="E161" s="1">
        <v>0</v>
      </c>
      <c r="F161" s="1">
        <v>0</v>
      </c>
      <c r="G161" s="2">
        <f t="shared" si="0"/>
        <v>24111.571200000002</v>
      </c>
      <c r="H161" s="2">
        <f t="shared" si="1"/>
        <v>0.16000000000349246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168192</v>
      </c>
      <c r="D162" s="1">
        <f>'PR-RAS'!E166</f>
        <v>181729.88</v>
      </c>
      <c r="E162" s="1">
        <v>0</v>
      </c>
      <c r="F162" s="1">
        <v>0</v>
      </c>
      <c r="G162" s="2">
        <f t="shared" si="0"/>
        <v>85595.93336000001</v>
      </c>
      <c r="H162" s="2">
        <f t="shared" si="1"/>
        <v>0.11999999999534339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3162</v>
      </c>
      <c r="D163" s="1">
        <f>'PR-RAS'!E167</f>
        <v>2275</v>
      </c>
      <c r="E163" s="1">
        <v>0</v>
      </c>
      <c r="F163" s="1">
        <v>0</v>
      </c>
      <c r="G163" s="2">
        <f t="shared" si="0"/>
        <v>1249.3440000000001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109618</v>
      </c>
      <c r="D165" s="1">
        <f>'PR-RAS'!E169</f>
        <v>115877.54</v>
      </c>
      <c r="E165" s="1">
        <v>0</v>
      </c>
      <c r="F165" s="1">
        <v>0</v>
      </c>
      <c r="G165" s="2">
        <f t="shared" si="0"/>
        <v>55985.185119999995</v>
      </c>
      <c r="H165" s="2">
        <f t="shared" si="1"/>
        <v>0.46000000000640284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55151</v>
      </c>
      <c r="D166" s="1">
        <f>'PR-RAS'!E170</f>
        <v>75648.160000000003</v>
      </c>
      <c r="E166" s="1">
        <v>0</v>
      </c>
      <c r="F166" s="1">
        <v>0</v>
      </c>
      <c r="G166" s="2">
        <f t="shared" si="0"/>
        <v>34063.807800000002</v>
      </c>
      <c r="H166" s="2">
        <f t="shared" si="1"/>
        <v>0.16000000000349246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34395</v>
      </c>
      <c r="D167" s="1">
        <f>'PR-RAS'!E171</f>
        <v>29635.98</v>
      </c>
      <c r="E167" s="1">
        <v>0</v>
      </c>
      <c r="F167" s="1">
        <v>0</v>
      </c>
      <c r="G167" s="2">
        <f t="shared" si="0"/>
        <v>15548.71536</v>
      </c>
      <c r="H167" s="2">
        <f t="shared" si="1"/>
        <v>2.0000000000436557E-2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4876</v>
      </c>
      <c r="D169" s="1">
        <f>'PR-RAS'!E173</f>
        <v>5832.82</v>
      </c>
      <c r="E169" s="1">
        <v>0</v>
      </c>
      <c r="F169" s="1">
        <v>0</v>
      </c>
      <c r="G169" s="2">
        <f t="shared" si="0"/>
        <v>2778.9955199999999</v>
      </c>
      <c r="H169" s="2">
        <f t="shared" si="1"/>
        <v>0.18000000000029104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12019</v>
      </c>
      <c r="D170" s="1">
        <f>'PR-RAS'!E174</f>
        <v>3713.08</v>
      </c>
      <c r="E170" s="1">
        <v>0</v>
      </c>
      <c r="F170" s="1">
        <v>0</v>
      </c>
      <c r="G170" s="2">
        <f t="shared" si="0"/>
        <v>3286.2320400000003</v>
      </c>
      <c r="H170" s="2">
        <f t="shared" si="1"/>
        <v>7.999999999992724E-2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3177</v>
      </c>
      <c r="D172" s="1">
        <f>'PR-RAS'!E176</f>
        <v>1047.5</v>
      </c>
      <c r="E172" s="1">
        <v>0</v>
      </c>
      <c r="F172" s="1">
        <v>0</v>
      </c>
      <c r="G172" s="2">
        <f t="shared" si="0"/>
        <v>901.51200000000006</v>
      </c>
      <c r="H172" s="2">
        <f t="shared" si="1"/>
        <v>0.5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267476</v>
      </c>
      <c r="D173" s="1">
        <f>'PR-RAS'!E177</f>
        <v>317646.71000000002</v>
      </c>
      <c r="E173" s="1">
        <v>0</v>
      </c>
      <c r="F173" s="1">
        <v>0</v>
      </c>
      <c r="G173" s="2">
        <f t="shared" si="0"/>
        <v>155276.34023999999</v>
      </c>
      <c r="H173" s="2">
        <f t="shared" si="1"/>
        <v>0.28999999997904524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21465</v>
      </c>
      <c r="D174" s="1">
        <f>'PR-RAS'!E178</f>
        <v>33695.22</v>
      </c>
      <c r="E174" s="1">
        <v>0</v>
      </c>
      <c r="F174" s="1">
        <v>0</v>
      </c>
      <c r="G174" s="2">
        <f t="shared" si="0"/>
        <v>15371.991119999999</v>
      </c>
      <c r="H174" s="2">
        <f t="shared" si="1"/>
        <v>0.22000000000116415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1556</v>
      </c>
      <c r="D175" s="1">
        <f>'PR-RAS'!E179</f>
        <v>1462.5</v>
      </c>
      <c r="E175" s="1">
        <v>0</v>
      </c>
      <c r="F175" s="1">
        <v>0</v>
      </c>
      <c r="G175" s="2">
        <f t="shared" si="0"/>
        <v>779.69399999999996</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18197.439999999999</v>
      </c>
      <c r="E176" s="1">
        <v>0</v>
      </c>
      <c r="F176" s="1">
        <v>0</v>
      </c>
      <c r="G176" s="2">
        <f t="shared" si="0"/>
        <v>6369.1039999999994</v>
      </c>
      <c r="H176" s="2">
        <f t="shared" si="1"/>
        <v>0.43999999999869033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68154</v>
      </c>
      <c r="D177" s="1">
        <f>'PR-RAS'!E181</f>
        <v>76359.710000000006</v>
      </c>
      <c r="E177" s="1">
        <v>0</v>
      </c>
      <c r="F177" s="1">
        <v>0</v>
      </c>
      <c r="G177" s="2">
        <f t="shared" si="0"/>
        <v>38873.721920000004</v>
      </c>
      <c r="H177" s="2">
        <f t="shared" si="1"/>
        <v>0.28999999999359716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16502</v>
      </c>
      <c r="D178" s="1">
        <f>'PR-RAS'!E182</f>
        <v>21691.56</v>
      </c>
      <c r="E178" s="1">
        <v>0</v>
      </c>
      <c r="F178" s="1">
        <v>0</v>
      </c>
      <c r="G178" s="2">
        <f t="shared" si="0"/>
        <v>10599.66624</v>
      </c>
      <c r="H178" s="2">
        <f t="shared" si="1"/>
        <v>0.43999999999869033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21970</v>
      </c>
      <c r="D179" s="1">
        <f>'PR-RAS'!E183</f>
        <v>31540</v>
      </c>
      <c r="E179" s="1">
        <v>0</v>
      </c>
      <c r="F179" s="1">
        <v>0</v>
      </c>
      <c r="G179" s="2">
        <f t="shared" si="0"/>
        <v>15138.9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98972</v>
      </c>
      <c r="D180" s="1">
        <f>'PR-RAS'!E184</f>
        <v>115499.64</v>
      </c>
      <c r="E180" s="1">
        <v>0</v>
      </c>
      <c r="F180" s="1">
        <v>0</v>
      </c>
      <c r="G180" s="2">
        <f t="shared" si="0"/>
        <v>59064.859120000001</v>
      </c>
      <c r="H180" s="2">
        <f t="shared" si="1"/>
        <v>0.36000000000058208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24893</v>
      </c>
      <c r="D181" s="1">
        <f>'PR-RAS'!E185</f>
        <v>16075.64</v>
      </c>
      <c r="E181" s="1">
        <v>0</v>
      </c>
      <c r="F181" s="1">
        <v>0</v>
      </c>
      <c r="G181" s="2">
        <f t="shared" si="0"/>
        <v>10267.9704</v>
      </c>
      <c r="H181" s="2">
        <f t="shared" si="1"/>
        <v>0.36000000000058208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13964</v>
      </c>
      <c r="D182" s="1">
        <f>'PR-RAS'!E186</f>
        <v>3125</v>
      </c>
      <c r="E182" s="1">
        <v>0</v>
      </c>
      <c r="F182" s="1">
        <v>0</v>
      </c>
      <c r="G182" s="2">
        <f t="shared" si="0"/>
        <v>3658.7339999999999</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29480</v>
      </c>
      <c r="D184" s="1">
        <f>'PR-RAS'!E188</f>
        <v>82394.789999999994</v>
      </c>
      <c r="E184" s="1">
        <v>0</v>
      </c>
      <c r="F184" s="1">
        <v>0</v>
      </c>
      <c r="G184" s="2">
        <f t="shared" si="0"/>
        <v>35551.333139999995</v>
      </c>
      <c r="H184" s="2">
        <f t="shared" si="1"/>
        <v>0.21000000000640284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10711</v>
      </c>
      <c r="D185" s="1">
        <f>'PR-RAS'!E189</f>
        <v>37165.71</v>
      </c>
      <c r="E185" s="1">
        <v>0</v>
      </c>
      <c r="F185" s="1">
        <v>0</v>
      </c>
      <c r="G185" s="2">
        <f t="shared" si="0"/>
        <v>15647.805279999999</v>
      </c>
      <c r="H185" s="2">
        <f t="shared" si="1"/>
        <v>0.29000000000087311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7457</v>
      </c>
      <c r="D187" s="1">
        <f>'PR-RAS'!E191</f>
        <v>8634.81</v>
      </c>
      <c r="E187" s="1">
        <v>0</v>
      </c>
      <c r="F187" s="1">
        <v>0</v>
      </c>
      <c r="G187" s="2">
        <f t="shared" si="0"/>
        <v>4599.1513199999999</v>
      </c>
      <c r="H187" s="2">
        <f t="shared" si="1"/>
        <v>0.19000000000050932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850</v>
      </c>
      <c r="D188" s="1">
        <f>'PR-RAS'!E192</f>
        <v>1187.5</v>
      </c>
      <c r="E188" s="1">
        <v>0</v>
      </c>
      <c r="F188" s="1">
        <v>0</v>
      </c>
      <c r="G188" s="2">
        <f t="shared" si="0"/>
        <v>603.07500000000005</v>
      </c>
      <c r="H188" s="2">
        <f t="shared" si="1"/>
        <v>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10162</v>
      </c>
      <c r="D189" s="1">
        <f>'PR-RAS'!E193</f>
        <v>11712.5</v>
      </c>
      <c r="E189" s="1">
        <v>0</v>
      </c>
      <c r="F189" s="1">
        <v>0</v>
      </c>
      <c r="G189" s="2">
        <f t="shared" si="0"/>
        <v>6314.3559999999998</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17993.71</v>
      </c>
      <c r="E190" s="1">
        <v>0</v>
      </c>
      <c r="F190" s="1">
        <v>0</v>
      </c>
      <c r="G190" s="2">
        <f t="shared" si="0"/>
        <v>6801.6223799999998</v>
      </c>
      <c r="H190" s="2">
        <f t="shared" si="1"/>
        <v>0.29000000000087311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300</v>
      </c>
      <c r="D191" s="1">
        <f>'PR-RAS'!E195</f>
        <v>5700.56</v>
      </c>
      <c r="E191" s="1">
        <v>0</v>
      </c>
      <c r="F191" s="1">
        <v>0</v>
      </c>
      <c r="G191" s="2">
        <f t="shared" si="0"/>
        <v>2223.2128000000002</v>
      </c>
      <c r="H191" s="2">
        <f t="shared" si="1"/>
        <v>0.43999999999959982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5437</v>
      </c>
      <c r="D192" s="1">
        <f>'PR-RAS'!E196</f>
        <v>27400.620000000003</v>
      </c>
      <c r="E192" s="1">
        <v>0</v>
      </c>
      <c r="F192" s="1">
        <v>0</v>
      </c>
      <c r="G192" s="2">
        <f t="shared" si="0"/>
        <v>11505.503840000001</v>
      </c>
      <c r="H192" s="2">
        <f t="shared" si="1"/>
        <v>0.37999999999738066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5437</v>
      </c>
      <c r="D206" s="1">
        <f>'PR-RAS'!E210</f>
        <v>27400.620000000003</v>
      </c>
      <c r="E206" s="1">
        <v>0</v>
      </c>
      <c r="F206" s="1">
        <v>0</v>
      </c>
      <c r="G206" s="2">
        <f t="shared" si="0"/>
        <v>12348.8392</v>
      </c>
      <c r="H206" s="2">
        <f t="shared" si="1"/>
        <v>0.37999999999738066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4040</v>
      </c>
      <c r="D207" s="1">
        <f>'PR-RAS'!E211</f>
        <v>5466.26</v>
      </c>
      <c r="E207" s="1">
        <v>0</v>
      </c>
      <c r="F207" s="1">
        <v>0</v>
      </c>
      <c r="G207" s="2">
        <f t="shared" si="0"/>
        <v>3084.3391200000001</v>
      </c>
      <c r="H207" s="2">
        <f t="shared" si="1"/>
        <v>0.26000000000021828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20519.86</v>
      </c>
      <c r="E209" s="1">
        <v>0</v>
      </c>
      <c r="F209" s="1">
        <v>0</v>
      </c>
      <c r="G209" s="2">
        <f t="shared" si="0"/>
        <v>8536.2617599999994</v>
      </c>
      <c r="H209" s="2">
        <f t="shared" si="1"/>
        <v>0.13999999999941792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1397</v>
      </c>
      <c r="D210" s="1">
        <f>'PR-RAS'!E214</f>
        <v>1414.5</v>
      </c>
      <c r="E210" s="1">
        <v>0</v>
      </c>
      <c r="F210" s="1">
        <v>0</v>
      </c>
      <c r="G210" s="2">
        <f t="shared" si="0"/>
        <v>883.23399999999992</v>
      </c>
      <c r="H210" s="2">
        <f t="shared" si="1"/>
        <v>0.5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9754</v>
      </c>
      <c r="D248" s="1">
        <f>'PR-RAS'!E252</f>
        <v>6500</v>
      </c>
      <c r="E248" s="1">
        <v>0</v>
      </c>
      <c r="F248" s="1">
        <v>0</v>
      </c>
      <c r="G248" s="2">
        <f t="shared" si="0"/>
        <v>5620.2380000000003</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9754</v>
      </c>
      <c r="D255" s="1">
        <f>'PR-RAS'!E259</f>
        <v>6500</v>
      </c>
      <c r="E255" s="1">
        <v>0</v>
      </c>
      <c r="F255" s="1">
        <v>0</v>
      </c>
      <c r="G255" s="2">
        <f t="shared" si="0"/>
        <v>5779.5160000000005</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7000</v>
      </c>
      <c r="D256" s="1">
        <f>'PR-RAS'!E260</f>
        <v>6500</v>
      </c>
      <c r="E256" s="1">
        <v>0</v>
      </c>
      <c r="F256" s="1">
        <v>0</v>
      </c>
      <c r="G256" s="2">
        <f t="shared" si="0"/>
        <v>5100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2754</v>
      </c>
      <c r="D257" s="1">
        <f>'PR-RAS'!E261</f>
        <v>0</v>
      </c>
      <c r="E257" s="1">
        <v>0</v>
      </c>
      <c r="F257" s="1">
        <v>0</v>
      </c>
      <c r="G257" s="2">
        <f t="shared" si="0"/>
        <v>705.024</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9052757</v>
      </c>
      <c r="D285" s="1">
        <f>'PR-RAS'!E289</f>
        <v>9813894.5800000001</v>
      </c>
      <c r="E285" s="1">
        <v>0</v>
      </c>
      <c r="F285" s="1">
        <v>0</v>
      </c>
      <c r="G285" s="2">
        <f t="shared" si="8"/>
        <v>8145275.1094399989</v>
      </c>
      <c r="H285" s="2">
        <f t="shared" si="9"/>
        <v>0.41999999992549419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21090</v>
      </c>
      <c r="D286" s="1">
        <f>'PR-RAS'!E290</f>
        <v>287570.09999999963</v>
      </c>
      <c r="E286" s="1">
        <v>0</v>
      </c>
      <c r="F286" s="1">
        <v>0</v>
      </c>
      <c r="G286" s="2">
        <f t="shared" si="8"/>
        <v>169925.60699999979</v>
      </c>
      <c r="H286" s="2">
        <f t="shared" si="9"/>
        <v>9.999999962747097E-2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255888</v>
      </c>
      <c r="D288" s="1">
        <f>'PR-RAS'!E292</f>
        <v>60983.62</v>
      </c>
      <c r="E288" s="1">
        <v>0</v>
      </c>
      <c r="F288" s="1">
        <v>0</v>
      </c>
      <c r="G288" s="2">
        <f t="shared" si="8"/>
        <v>108444.45387999999</v>
      </c>
      <c r="H288" s="2">
        <f t="shared" si="9"/>
        <v>0.37999999999738066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17899</v>
      </c>
      <c r="D345" s="1">
        <f>'PR-RAS'!E350</f>
        <v>185126.45</v>
      </c>
      <c r="E345" s="1">
        <v>0</v>
      </c>
      <c r="F345" s="1">
        <v>0</v>
      </c>
      <c r="G345" s="2">
        <f t="shared" si="8"/>
        <v>133524.2536</v>
      </c>
      <c r="H345" s="2">
        <f t="shared" si="9"/>
        <v>0.45000000001164153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17899</v>
      </c>
      <c r="D358" s="1">
        <f>'PR-RAS'!E363</f>
        <v>185126.45</v>
      </c>
      <c r="E358" s="1">
        <v>0</v>
      </c>
      <c r="F358" s="1">
        <v>0</v>
      </c>
      <c r="G358" s="2">
        <f t="shared" si="8"/>
        <v>138570.22829999999</v>
      </c>
      <c r="H358" s="2">
        <f t="shared" si="9"/>
        <v>0.45000000001164153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10873</v>
      </c>
      <c r="D364" s="1">
        <f>'PR-RAS'!E369</f>
        <v>172219.38</v>
      </c>
      <c r="E364" s="1">
        <v>0</v>
      </c>
      <c r="F364" s="1">
        <v>0</v>
      </c>
      <c r="G364" s="2">
        <f t="shared" si="8"/>
        <v>128978.16888</v>
      </c>
      <c r="H364" s="2">
        <f t="shared" si="9"/>
        <v>0.38000000000465661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10873</v>
      </c>
      <c r="D365" s="1">
        <f>'PR-RAS'!E370</f>
        <v>162239.38</v>
      </c>
      <c r="E365" s="1">
        <v>0</v>
      </c>
      <c r="F365" s="1">
        <v>0</v>
      </c>
      <c r="G365" s="2">
        <f t="shared" si="8"/>
        <v>122068.04064000001</v>
      </c>
      <c r="H365" s="2">
        <f t="shared" si="9"/>
        <v>0.38000000000465661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9980</v>
      </c>
      <c r="E370" s="1">
        <v>0</v>
      </c>
      <c r="F370" s="1">
        <v>0</v>
      </c>
      <c r="G370" s="2">
        <f t="shared" si="8"/>
        <v>7365.24</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7026</v>
      </c>
      <c r="D378" s="1">
        <f>'PR-RAS'!E383</f>
        <v>12907.07</v>
      </c>
      <c r="E378" s="1">
        <v>0</v>
      </c>
      <c r="F378" s="1">
        <v>0</v>
      </c>
      <c r="G378" s="2">
        <f t="shared" si="8"/>
        <v>12380.73278</v>
      </c>
      <c r="H378" s="2">
        <f t="shared" si="9"/>
        <v>6.9999999999708962E-2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7026</v>
      </c>
      <c r="D379" s="1">
        <f>'PR-RAS'!E384</f>
        <v>12907.07</v>
      </c>
      <c r="E379" s="1">
        <v>0</v>
      </c>
      <c r="F379" s="1">
        <v>0</v>
      </c>
      <c r="G379" s="2">
        <f t="shared" si="8"/>
        <v>12413.572920000001</v>
      </c>
      <c r="H379" s="2">
        <f t="shared" si="9"/>
        <v>6.9999999999708962E-2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17899</v>
      </c>
      <c r="D403" s="1">
        <f>'PR-RAS'!E408</f>
        <v>185126.45</v>
      </c>
      <c r="E403" s="1">
        <v>0</v>
      </c>
      <c r="F403" s="1">
        <v>0</v>
      </c>
      <c r="G403" s="2">
        <f t="shared" si="8"/>
        <v>156037.06380000003</v>
      </c>
      <c r="H403" s="2">
        <f t="shared" si="9"/>
        <v>0.45000000001164153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197846</v>
      </c>
      <c r="D405" s="1">
        <f>'PR-RAS'!E410</f>
        <v>0</v>
      </c>
      <c r="E405" s="1">
        <v>0</v>
      </c>
      <c r="F405" s="1">
        <v>0</v>
      </c>
      <c r="G405" s="2">
        <f t="shared" si="8"/>
        <v>79929.784</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9073847</v>
      </c>
      <c r="D407" s="1">
        <f>'PR-RAS'!E412</f>
        <v>10101464.68</v>
      </c>
      <c r="E407" s="1">
        <v>0</v>
      </c>
      <c r="F407" s="1">
        <v>0</v>
      </c>
      <c r="G407" s="2">
        <f t="shared" si="8"/>
        <v>11886371.202160001</v>
      </c>
      <c r="H407" s="2">
        <f t="shared" si="9"/>
        <v>0.32000000029802322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9070656</v>
      </c>
      <c r="D408" s="1">
        <f>'PR-RAS'!E413</f>
        <v>9999021.0299999993</v>
      </c>
      <c r="E408" s="1">
        <v>0</v>
      </c>
      <c r="F408" s="1">
        <v>0</v>
      </c>
      <c r="G408" s="2">
        <f t="shared" si="8"/>
        <v>11830960.110419998</v>
      </c>
      <c r="H408" s="2">
        <f t="shared" si="9"/>
        <v>2.9999999329447746E-2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3191</v>
      </c>
      <c r="D409" s="1">
        <f>'PR-RAS'!E414</f>
        <v>102443.65000000037</v>
      </c>
      <c r="E409" s="1">
        <v>0</v>
      </c>
      <c r="F409" s="1">
        <v>0</v>
      </c>
      <c r="G409" s="2">
        <f t="shared" si="8"/>
        <v>84895.946400000292</v>
      </c>
      <c r="H409" s="2">
        <f t="shared" si="9"/>
        <v>0.34999999962747097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58042</v>
      </c>
      <c r="D411" s="1">
        <f>'PR-RAS'!E416</f>
        <v>60983.62</v>
      </c>
      <c r="E411" s="1">
        <v>0</v>
      </c>
      <c r="F411" s="1">
        <v>0</v>
      </c>
      <c r="G411" s="2">
        <f t="shared" si="8"/>
        <v>73803.78839999999</v>
      </c>
      <c r="H411" s="2">
        <f t="shared" si="9"/>
        <v>0.37999999999738066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9073847</v>
      </c>
      <c r="D633" s="1">
        <f>'PR-RAS'!E639</f>
        <v>10101464.68</v>
      </c>
      <c r="E633" s="1">
        <v>0</v>
      </c>
      <c r="F633" s="1">
        <v>0</v>
      </c>
      <c r="G633" s="2">
        <f t="shared" si="10"/>
        <v>18502922.65952</v>
      </c>
      <c r="H633" s="2">
        <f t="shared" si="11"/>
        <v>0.32000000029802322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9070656</v>
      </c>
      <c r="D634" s="1">
        <f>'PR-RAS'!E640</f>
        <v>9999021.0299999993</v>
      </c>
      <c r="E634" s="1">
        <v>0</v>
      </c>
      <c r="F634" s="1">
        <v>0</v>
      </c>
      <c r="G634" s="2">
        <f t="shared" si="10"/>
        <v>18400485.87198</v>
      </c>
      <c r="H634" s="2">
        <f t="shared" si="11"/>
        <v>2.9999999329447746E-2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3191</v>
      </c>
      <c r="D635" s="1">
        <f>'PR-RAS'!E641</f>
        <v>102443.65000000037</v>
      </c>
      <c r="E635" s="1">
        <v>0</v>
      </c>
      <c r="F635" s="1">
        <v>0</v>
      </c>
      <c r="G635" s="2">
        <f t="shared" si="10"/>
        <v>131921.64220000047</v>
      </c>
      <c r="H635" s="2">
        <f t="shared" si="11"/>
        <v>0.34999999962747097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58042</v>
      </c>
      <c r="D637" s="1">
        <f>'PR-RAS'!E643</f>
        <v>60983.62</v>
      </c>
      <c r="E637" s="1">
        <v>0</v>
      </c>
      <c r="F637" s="1">
        <v>0</v>
      </c>
      <c r="G637" s="2">
        <f t="shared" si="10"/>
        <v>114485.87664</v>
      </c>
      <c r="H637" s="2">
        <f t="shared" si="11"/>
        <v>0.37999999999738066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61233</v>
      </c>
      <c r="D639" s="1">
        <f>'PR-RAS'!E645</f>
        <v>163427.27000000037</v>
      </c>
      <c r="E639" s="1">
        <v>0</v>
      </c>
      <c r="F639" s="1">
        <v>0</v>
      </c>
      <c r="G639" s="2">
        <f t="shared" si="10"/>
        <v>247599.85052000047</v>
      </c>
      <c r="H639" s="2">
        <f t="shared" si="11"/>
        <v>0.27000000036787242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717533</v>
      </c>
      <c r="D641" s="1">
        <f>'PR-RAS'!E647</f>
        <v>808488.89</v>
      </c>
      <c r="E641" s="1">
        <v>0</v>
      </c>
      <c r="F641" s="1">
        <v>0</v>
      </c>
      <c r="G641" s="2">
        <f t="shared" si="10"/>
        <v>1494086.8992000001</v>
      </c>
      <c r="H641" s="2">
        <f t="shared" si="11"/>
        <v>0.10999999998603016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125635</v>
      </c>
      <c r="D642" s="1">
        <f>'PR-RAS'!E649</f>
        <v>114287.46</v>
      </c>
      <c r="E642" s="1">
        <v>0</v>
      </c>
      <c r="F642" s="1">
        <v>0</v>
      </c>
      <c r="G642" s="2">
        <f t="shared" si="10"/>
        <v>227048.55872000003</v>
      </c>
      <c r="H642" s="2">
        <f t="shared" si="11"/>
        <v>0.46000000000640284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763860</v>
      </c>
      <c r="D643" s="1">
        <f>'PR-RAS'!E650</f>
        <v>1327927.74</v>
      </c>
      <c r="E643" s="1">
        <v>0</v>
      </c>
      <c r="F643" s="1">
        <v>0</v>
      </c>
      <c r="G643" s="2">
        <f t="shared" si="10"/>
        <v>2195457.3381599998</v>
      </c>
      <c r="H643" s="2">
        <f t="shared" si="11"/>
        <v>0.26000000000931323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775207</v>
      </c>
      <c r="D644" s="1">
        <f>'PR-RAS'!E651</f>
        <v>1250504.42</v>
      </c>
      <c r="E644" s="1">
        <v>0</v>
      </c>
      <c r="F644" s="1">
        <v>0</v>
      </c>
      <c r="G644" s="2">
        <f t="shared" si="10"/>
        <v>2106606.7851200001</v>
      </c>
      <c r="H644" s="2">
        <f t="shared" si="11"/>
        <v>0.41999999992549419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114288</v>
      </c>
      <c r="D645" s="1">
        <f>'PR-RAS'!E652</f>
        <v>191710.78000000003</v>
      </c>
      <c r="E645" s="1">
        <v>0</v>
      </c>
      <c r="F645" s="1">
        <v>0</v>
      </c>
      <c r="G645" s="2">
        <f t="shared" si="10"/>
        <v>320524.95664000005</v>
      </c>
      <c r="H645" s="2">
        <f t="shared" si="11"/>
        <v>0.21999999997206032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59</v>
      </c>
      <c r="D647" s="1">
        <f>'PR-RAS'!E654</f>
        <v>60</v>
      </c>
      <c r="E647" s="1">
        <v>0</v>
      </c>
      <c r="F647" s="1">
        <v>0</v>
      </c>
      <c r="G647" s="2">
        <f t="shared" si="10"/>
        <v>115.634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52</v>
      </c>
      <c r="D649" s="1">
        <f>'PR-RAS'!E656</f>
        <v>55</v>
      </c>
      <c r="E649" s="1">
        <v>0</v>
      </c>
      <c r="F649" s="1">
        <v>0</v>
      </c>
      <c r="G649" s="2">
        <f t="shared" si="10"/>
        <v>104.976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101890</v>
      </c>
      <c r="D662" s="1">
        <f>'PR-RAS'!E669</f>
        <v>111967.08</v>
      </c>
      <c r="E662" s="1">
        <v>0</v>
      </c>
      <c r="F662" s="1">
        <v>0</v>
      </c>
      <c r="G662" s="2">
        <f t="shared" si="10"/>
        <v>215369.76976000002</v>
      </c>
      <c r="H662" s="2">
        <f t="shared" si="11"/>
        <v>8.000000000174623E-2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8497792</v>
      </c>
      <c r="D668" s="1">
        <f>'PR-RAS'!E675</f>
        <v>9046727.2400000002</v>
      </c>
      <c r="E668" s="1">
        <v>0</v>
      </c>
      <c r="F668" s="1">
        <v>0</v>
      </c>
      <c r="G668" s="2">
        <f t="shared" si="10"/>
        <v>17736361.40216</v>
      </c>
      <c r="H668" s="2">
        <f t="shared" si="11"/>
        <v>0.24000000022351742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6000</v>
      </c>
      <c r="D670" s="1">
        <f>'PR-RAS'!E677</f>
        <v>6000</v>
      </c>
      <c r="E670" s="1">
        <v>0</v>
      </c>
      <c r="F670" s="1">
        <v>0</v>
      </c>
      <c r="G670" s="2">
        <f t="shared" si="10"/>
        <v>12042</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10688</v>
      </c>
      <c r="D710" s="1">
        <f>'PR-RAS'!E717</f>
        <v>17971.46</v>
      </c>
      <c r="E710" s="1">
        <v>0</v>
      </c>
      <c r="F710" s="1">
        <v>0</v>
      </c>
      <c r="G710" s="2">
        <f t="shared" si="10"/>
        <v>33061.32228</v>
      </c>
      <c r="H710" s="2">
        <f t="shared" si="11"/>
        <v>0.45999999999912689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168192</v>
      </c>
      <c r="D711" s="1">
        <f>'PR-RAS'!E718</f>
        <v>181729.88</v>
      </c>
      <c r="E711" s="1">
        <v>0</v>
      </c>
      <c r="F711" s="1">
        <v>0</v>
      </c>
      <c r="G711" s="2">
        <f t="shared" si="10"/>
        <v>377472.74959999998</v>
      </c>
      <c r="H711" s="2">
        <f t="shared" si="11"/>
        <v>0.11999999999534339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88462</v>
      </c>
      <c r="D715" s="1">
        <f>'PR-RAS'!E722</f>
        <v>101932.4</v>
      </c>
      <c r="E715" s="1">
        <v>0</v>
      </c>
      <c r="F715" s="1">
        <v>0</v>
      </c>
      <c r="G715" s="2">
        <f t="shared" si="10"/>
        <v>208721.33519999997</v>
      </c>
      <c r="H715" s="2">
        <f t="shared" si="11"/>
        <v>0.39999999999417923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177</v>
      </c>
      <c r="E716" s="1">
        <v>0</v>
      </c>
      <c r="F716" s="1">
        <v>0</v>
      </c>
      <c r="G716" s="2">
        <f t="shared" si="10"/>
        <v>253.10999999999999</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10711</v>
      </c>
      <c r="D718" s="1">
        <f>'PR-RAS'!E725</f>
        <v>37165.71</v>
      </c>
      <c r="E718" s="1">
        <v>0</v>
      </c>
      <c r="F718" s="1">
        <v>0</v>
      </c>
      <c r="G718" s="2">
        <f t="shared" si="10"/>
        <v>60975.415139999997</v>
      </c>
      <c r="H718" s="2">
        <f t="shared" si="11"/>
        <v>0.29000000000087311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7000</v>
      </c>
      <c r="D816" s="1">
        <f>'PR-RAS'!E823</f>
        <v>6500</v>
      </c>
      <c r="E816" s="1">
        <v>0</v>
      </c>
      <c r="F816" s="1">
        <v>0</v>
      </c>
      <c r="G816" s="2">
        <f t="shared" si="18"/>
        <v>16299.999999999998</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2754</v>
      </c>
      <c r="D821" s="1">
        <f>'PR-RAS'!E828</f>
        <v>0</v>
      </c>
      <c r="E821" s="1">
        <v>0</v>
      </c>
      <c r="F821" s="1">
        <v>0</v>
      </c>
      <c r="G821" s="2">
        <f t="shared" si="18"/>
        <v>2258.2799999999997</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13518166</v>
      </c>
      <c r="D984" s="6">
        <f>BILANCA!E6</f>
        <v>13557059.170000002</v>
      </c>
      <c r="E984" s="6">
        <v>0</v>
      </c>
      <c r="F984" s="6">
        <v>0</v>
      </c>
      <c r="G984" s="7">
        <f t="shared" ref="G984:G1241" si="22">B984/1000*C984+B984/500*D984</f>
        <v>40632.284340000006</v>
      </c>
      <c r="H984" s="7">
        <f t="shared" si="19"/>
        <v>0.17000000178813934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12674335</v>
      </c>
      <c r="D985" s="1">
        <f>BILANCA!E7</f>
        <v>12523932.530000001</v>
      </c>
      <c r="E985" s="1">
        <v>0</v>
      </c>
      <c r="F985" s="1">
        <v>0</v>
      </c>
      <c r="G985" s="2">
        <f t="shared" si="22"/>
        <v>75444.400120000006</v>
      </c>
      <c r="H985" s="2">
        <f t="shared" si="19"/>
        <v>0.4699999988079071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122550</v>
      </c>
      <c r="D986" s="1">
        <f>BILANCA!E8</f>
        <v>122549.55</v>
      </c>
      <c r="E986" s="1">
        <v>0</v>
      </c>
      <c r="F986" s="1">
        <v>0</v>
      </c>
      <c r="G986" s="2">
        <f t="shared" si="22"/>
        <v>1102.9473</v>
      </c>
      <c r="H986" s="2">
        <f t="shared" si="19"/>
        <v>0.44999999999708962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118040</v>
      </c>
      <c r="D987" s="1">
        <f>BILANCA!E9</f>
        <v>118040</v>
      </c>
      <c r="E987" s="1">
        <v>0</v>
      </c>
      <c r="F987" s="1">
        <v>0</v>
      </c>
      <c r="G987" s="2">
        <f t="shared" si="22"/>
        <v>1416.48</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4510</v>
      </c>
      <c r="D988" s="1">
        <f>BILANCA!E10</f>
        <v>4509.55</v>
      </c>
      <c r="E988" s="1">
        <v>0</v>
      </c>
      <c r="F988" s="1">
        <v>0</v>
      </c>
      <c r="G988" s="2">
        <f t="shared" si="22"/>
        <v>67.645499999999998</v>
      </c>
      <c r="H988" s="2">
        <f t="shared" si="19"/>
        <v>0.4499999999998181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12551785</v>
      </c>
      <c r="D990" s="1">
        <f>BILANCA!E12</f>
        <v>12401382.98</v>
      </c>
      <c r="E990" s="1">
        <v>0</v>
      </c>
      <c r="F990" s="1">
        <v>0</v>
      </c>
      <c r="G990" s="2">
        <f t="shared" si="22"/>
        <v>261481.85672000001</v>
      </c>
      <c r="H990" s="2">
        <f t="shared" si="19"/>
        <v>1.9999999552965164E-2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12175514</v>
      </c>
      <c r="D991" s="1">
        <f>BILANCA!E13</f>
        <v>11989743.07</v>
      </c>
      <c r="E991" s="1">
        <v>0</v>
      </c>
      <c r="F991" s="1">
        <v>0</v>
      </c>
      <c r="G991" s="2">
        <f t="shared" si="22"/>
        <v>289240.00112000003</v>
      </c>
      <c r="H991" s="2">
        <f t="shared" si="19"/>
        <v>7.0000000298023224E-2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13917034</v>
      </c>
      <c r="D993" s="1">
        <f>BILANCA!E15</f>
        <v>13917034.41</v>
      </c>
      <c r="E993" s="1">
        <v>0</v>
      </c>
      <c r="F993" s="1">
        <v>0</v>
      </c>
      <c r="G993" s="2">
        <f t="shared" si="22"/>
        <v>417511.02820000006</v>
      </c>
      <c r="H993" s="2">
        <f t="shared" si="19"/>
        <v>0.41000000014901161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1741520</v>
      </c>
      <c r="D996" s="1">
        <f>BILANCA!E18</f>
        <v>1927291.34</v>
      </c>
      <c r="E996" s="1">
        <v>0</v>
      </c>
      <c r="F996" s="1">
        <v>0</v>
      </c>
      <c r="G996" s="2">
        <f t="shared" si="22"/>
        <v>72749.334839999996</v>
      </c>
      <c r="H996" s="2">
        <f t="shared" si="19"/>
        <v>0.34000000008381903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75148</v>
      </c>
      <c r="D997" s="1">
        <f>BILANCA!E19</f>
        <v>116552.25000000093</v>
      </c>
      <c r="E997" s="1">
        <v>0</v>
      </c>
      <c r="F997" s="1">
        <v>0</v>
      </c>
      <c r="G997" s="2">
        <f t="shared" si="22"/>
        <v>4315.5350000000262</v>
      </c>
      <c r="H997" s="2">
        <f t="shared" si="19"/>
        <v>0.25000000093132257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2616968</v>
      </c>
      <c r="D998" s="1">
        <f>BILANCA!E20</f>
        <v>2730819.17</v>
      </c>
      <c r="E998" s="1">
        <v>0</v>
      </c>
      <c r="F998" s="1">
        <v>0</v>
      </c>
      <c r="G998" s="2">
        <f t="shared" si="22"/>
        <v>121179.09510000001</v>
      </c>
      <c r="H998" s="2">
        <f t="shared" si="19"/>
        <v>0.16999999992549419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63303</v>
      </c>
      <c r="D999" s="1">
        <f>BILANCA!E21</f>
        <v>63303.91</v>
      </c>
      <c r="E999" s="1">
        <v>0</v>
      </c>
      <c r="F999" s="1">
        <v>0</v>
      </c>
      <c r="G999" s="2">
        <f t="shared" si="22"/>
        <v>3038.57312</v>
      </c>
      <c r="H999" s="2">
        <f t="shared" si="19"/>
        <v>8.999999999650754E-2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24047</v>
      </c>
      <c r="D1000" s="1">
        <f>BILANCA!E22</f>
        <v>24047.49</v>
      </c>
      <c r="E1000" s="1">
        <v>0</v>
      </c>
      <c r="F1000" s="1">
        <v>0</v>
      </c>
      <c r="G1000" s="2">
        <f t="shared" si="22"/>
        <v>1226.4136600000002</v>
      </c>
      <c r="H1000" s="2">
        <f t="shared" si="19"/>
        <v>0.49000000000160071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10377</v>
      </c>
      <c r="D1002" s="1">
        <f>BILANCA!E24</f>
        <v>10376.620000000001</v>
      </c>
      <c r="E1002" s="1">
        <v>0</v>
      </c>
      <c r="F1002" s="1">
        <v>0</v>
      </c>
      <c r="G1002" s="2">
        <f t="shared" si="22"/>
        <v>591.47456</v>
      </c>
      <c r="H1002" s="2">
        <f t="shared" si="19"/>
        <v>0.37999999999919964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24865</v>
      </c>
      <c r="D1003" s="1">
        <f>BILANCA!E25</f>
        <v>33844.559999999998</v>
      </c>
      <c r="E1003" s="1">
        <v>0</v>
      </c>
      <c r="F1003" s="1">
        <v>0</v>
      </c>
      <c r="G1003" s="2">
        <f t="shared" si="22"/>
        <v>1851.0823999999998</v>
      </c>
      <c r="H1003" s="2">
        <f t="shared" si="19"/>
        <v>0.44000000000232831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553669</v>
      </c>
      <c r="D1004" s="1">
        <f>BILANCA!E26</f>
        <v>553669.26</v>
      </c>
      <c r="E1004" s="1">
        <v>0</v>
      </c>
      <c r="F1004" s="1">
        <v>0</v>
      </c>
      <c r="G1004" s="2">
        <f t="shared" si="22"/>
        <v>34881.157920000005</v>
      </c>
      <c r="H1004" s="2">
        <f t="shared" si="19"/>
        <v>0.26000000000931323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3218081</v>
      </c>
      <c r="D1006" s="1">
        <f>BILANCA!E28</f>
        <v>3299508.76</v>
      </c>
      <c r="E1006" s="1">
        <v>0</v>
      </c>
      <c r="F1006" s="1">
        <v>0</v>
      </c>
      <c r="G1006" s="2">
        <f t="shared" si="22"/>
        <v>225793.26595999999</v>
      </c>
      <c r="H1006" s="2">
        <f t="shared" si="19"/>
        <v>0.24000000022351742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292759</v>
      </c>
      <c r="D1013" s="1">
        <f>BILANCA!E35</f>
        <v>286723.66000000003</v>
      </c>
      <c r="E1013" s="1">
        <v>0</v>
      </c>
      <c r="F1013" s="1">
        <v>0</v>
      </c>
      <c r="G1013" s="2">
        <f t="shared" si="22"/>
        <v>25986.189600000002</v>
      </c>
      <c r="H1013" s="2">
        <f t="shared" si="19"/>
        <v>0.33999999996740371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378466</v>
      </c>
      <c r="D1014" s="1">
        <f>BILANCA!E36</f>
        <v>816073.66</v>
      </c>
      <c r="E1014" s="1">
        <v>0</v>
      </c>
      <c r="F1014" s="1">
        <v>0</v>
      </c>
      <c r="G1014" s="2">
        <f t="shared" si="22"/>
        <v>62329.012920000008</v>
      </c>
      <c r="H1014" s="2">
        <f t="shared" si="19"/>
        <v>0.33999999996740371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85707</v>
      </c>
      <c r="D1018" s="1">
        <f>BILANCA!E40</f>
        <v>529350</v>
      </c>
      <c r="E1018" s="1">
        <v>0</v>
      </c>
      <c r="F1018" s="1">
        <v>0</v>
      </c>
      <c r="G1018" s="2">
        <f t="shared" si="22"/>
        <v>40054.245000000003</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8364</v>
      </c>
      <c r="D1023" s="1">
        <f>BILANCA!E45</f>
        <v>8364</v>
      </c>
      <c r="E1023" s="1">
        <v>0</v>
      </c>
      <c r="F1023" s="1">
        <v>0</v>
      </c>
      <c r="G1023" s="2">
        <f t="shared" si="22"/>
        <v>1003.6800000000001</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8364</v>
      </c>
      <c r="D1025" s="1">
        <f>BILANCA!E47</f>
        <v>8364</v>
      </c>
      <c r="E1025" s="1">
        <v>0</v>
      </c>
      <c r="F1025" s="1">
        <v>0</v>
      </c>
      <c r="G1025" s="2">
        <f t="shared" si="22"/>
        <v>1053.864</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118022</v>
      </c>
      <c r="D1032" s="1">
        <f>BILANCA!E54</f>
        <v>120669.46</v>
      </c>
      <c r="E1032" s="1">
        <v>0</v>
      </c>
      <c r="F1032" s="1">
        <v>0</v>
      </c>
      <c r="G1032" s="2">
        <f t="shared" si="22"/>
        <v>17608.685080000003</v>
      </c>
      <c r="H1032" s="2">
        <f t="shared" si="19"/>
        <v>0.46000000000640284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118022</v>
      </c>
      <c r="D1033" s="1">
        <f>BILANCA!E55</f>
        <v>120669.46</v>
      </c>
      <c r="E1033" s="1">
        <v>0</v>
      </c>
      <c r="F1033" s="1">
        <v>0</v>
      </c>
      <c r="G1033" s="2">
        <f t="shared" si="22"/>
        <v>17968.046000000002</v>
      </c>
      <c r="H1033" s="2">
        <f t="shared" si="19"/>
        <v>0.46000000000640284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843831</v>
      </c>
      <c r="D1046" s="1">
        <f>BILANCA!E68</f>
        <v>1033126.64</v>
      </c>
      <c r="E1046" s="1">
        <v>0</v>
      </c>
      <c r="F1046" s="1">
        <v>0</v>
      </c>
      <c r="G1046" s="2">
        <f t="shared" si="22"/>
        <v>183335.30963999999</v>
      </c>
      <c r="H1046" s="2">
        <f t="shared" si="19"/>
        <v>0.35999999998603016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114288</v>
      </c>
      <c r="D1047" s="1">
        <f>BILANCA!E69</f>
        <v>191710.78</v>
      </c>
      <c r="E1047" s="1">
        <v>0</v>
      </c>
      <c r="F1047" s="1">
        <v>0</v>
      </c>
      <c r="G1047" s="2">
        <f t="shared" si="22"/>
        <v>31853.411840000001</v>
      </c>
      <c r="H1047" s="2">
        <f t="shared" si="19"/>
        <v>0.22000000000116415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114040</v>
      </c>
      <c r="D1048" s="1">
        <f>BILANCA!E70</f>
        <v>191584.56</v>
      </c>
      <c r="E1048" s="1">
        <v>0</v>
      </c>
      <c r="F1048" s="1">
        <v>0</v>
      </c>
      <c r="G1048" s="2">
        <f t="shared" si="22"/>
        <v>32318.592799999999</v>
      </c>
      <c r="H1048" s="2">
        <f t="shared" si="19"/>
        <v>0.44000000000232831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114040</v>
      </c>
      <c r="D1050" s="1">
        <f>BILANCA!E72</f>
        <v>191584.56</v>
      </c>
      <c r="E1050" s="1">
        <v>0</v>
      </c>
      <c r="F1050" s="1">
        <v>0</v>
      </c>
      <c r="G1050" s="2">
        <f t="shared" si="22"/>
        <v>33313.011039999998</v>
      </c>
      <c r="H1050" s="2">
        <f t="shared" si="19"/>
        <v>0.44000000000232831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248</v>
      </c>
      <c r="D1054" s="1">
        <f>BILANCA!E76</f>
        <v>126.22</v>
      </c>
      <c r="E1054" s="1">
        <v>0</v>
      </c>
      <c r="F1054" s="1">
        <v>0</v>
      </c>
      <c r="G1054" s="2">
        <f t="shared" si="22"/>
        <v>35.531239999999997</v>
      </c>
      <c r="H1054" s="2">
        <f t="shared" si="19"/>
        <v>0.21999999999999886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12010</v>
      </c>
      <c r="D1056" s="1">
        <f>BILANCA!E78</f>
        <v>32926.97</v>
      </c>
      <c r="E1056" s="1">
        <v>0</v>
      </c>
      <c r="F1056" s="1">
        <v>0</v>
      </c>
      <c r="G1056" s="2">
        <f t="shared" si="22"/>
        <v>5684.0676199999998</v>
      </c>
      <c r="H1056" s="2">
        <f t="shared" si="19"/>
        <v>2.9999999998835847E-2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10515.92</v>
      </c>
      <c r="E1062" s="1">
        <v>0</v>
      </c>
      <c r="F1062" s="1">
        <v>0</v>
      </c>
      <c r="G1062" s="2">
        <f t="shared" si="22"/>
        <v>1661.5153600000001</v>
      </c>
      <c r="H1062" s="2">
        <f t="shared" si="19"/>
        <v>7.999999999992724E-2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12010</v>
      </c>
      <c r="D1064" s="1">
        <f>BILANCA!E86</f>
        <v>22411.05</v>
      </c>
      <c r="E1064" s="1">
        <v>0</v>
      </c>
      <c r="F1064" s="1">
        <v>0</v>
      </c>
      <c r="G1064" s="2">
        <f t="shared" si="22"/>
        <v>4603.4000999999998</v>
      </c>
      <c r="H1064" s="2">
        <f t="shared" si="19"/>
        <v>4.9999999999272404E-2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717533</v>
      </c>
      <c r="D1148" s="1">
        <f>BILANCA!E170</f>
        <v>808488.89</v>
      </c>
      <c r="E1148" s="1">
        <v>0</v>
      </c>
      <c r="F1148" s="1">
        <v>0</v>
      </c>
      <c r="G1148" s="2">
        <f t="shared" si="22"/>
        <v>385194.27870000002</v>
      </c>
      <c r="H1148" s="2">
        <f t="shared" si="23"/>
        <v>0.10999999998603016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717533</v>
      </c>
      <c r="D1151" s="1">
        <f>BILANCA!E173</f>
        <v>808488.89</v>
      </c>
      <c r="E1151" s="1">
        <v>0</v>
      </c>
      <c r="F1151" s="1">
        <v>0</v>
      </c>
      <c r="G1151" s="2">
        <f t="shared" si="22"/>
        <v>392197.81104</v>
      </c>
      <c r="H1151" s="2">
        <f t="shared" si="23"/>
        <v>0.10999999998603016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13518166</v>
      </c>
      <c r="D1152" s="1">
        <f>BILANCA!E175</f>
        <v>13557059.17</v>
      </c>
      <c r="E1152" s="1">
        <v>0</v>
      </c>
      <c r="F1152" s="1">
        <v>0</v>
      </c>
      <c r="G1152" s="2">
        <f t="shared" si="22"/>
        <v>6866856.0534600001</v>
      </c>
      <c r="H1152" s="2">
        <f t="shared" si="23"/>
        <v>0.16999999992549419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751504</v>
      </c>
      <c r="D1153" s="1">
        <f>BILANCA!E176</f>
        <v>838605.55</v>
      </c>
      <c r="E1153" s="1">
        <v>0</v>
      </c>
      <c r="F1153" s="1">
        <v>0</v>
      </c>
      <c r="G1153" s="2">
        <f t="shared" si="22"/>
        <v>412881.56700000004</v>
      </c>
      <c r="H1153" s="2">
        <f t="shared" si="23"/>
        <v>0.44999999995343387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751504</v>
      </c>
      <c r="D1154" s="1">
        <f>BILANCA!E177</f>
        <v>838605.55</v>
      </c>
      <c r="E1154" s="1">
        <v>0</v>
      </c>
      <c r="F1154" s="1">
        <v>0</v>
      </c>
      <c r="G1154" s="2">
        <f t="shared" si="22"/>
        <v>415310.28210000007</v>
      </c>
      <c r="H1154" s="2">
        <f t="shared" si="23"/>
        <v>0.44999999995343387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712193</v>
      </c>
      <c r="D1155" s="1">
        <f>BILANCA!E178</f>
        <v>800601.13</v>
      </c>
      <c r="E1155" s="1">
        <v>0</v>
      </c>
      <c r="F1155" s="1">
        <v>0</v>
      </c>
      <c r="G1155" s="2">
        <f t="shared" si="22"/>
        <v>397903.98471999995</v>
      </c>
      <c r="H1155" s="2">
        <f t="shared" si="23"/>
        <v>0.13000000000465661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17058</v>
      </c>
      <c r="D1156" s="1">
        <f>BILANCA!E179</f>
        <v>11810.38</v>
      </c>
      <c r="E1156" s="1">
        <v>0</v>
      </c>
      <c r="F1156" s="1">
        <v>0</v>
      </c>
      <c r="G1156" s="2">
        <f t="shared" si="22"/>
        <v>7037.425479999999</v>
      </c>
      <c r="H1156" s="2">
        <f t="shared" si="23"/>
        <v>0.37999999999919964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22253</v>
      </c>
      <c r="D1165" s="1">
        <f>BILANCA!E188</f>
        <v>26194.04</v>
      </c>
      <c r="E1165" s="1">
        <v>0</v>
      </c>
      <c r="F1165" s="1">
        <v>0</v>
      </c>
      <c r="G1165" s="2">
        <f t="shared" si="22"/>
        <v>13584.67656</v>
      </c>
      <c r="H1165" s="2">
        <f t="shared" si="23"/>
        <v>4.0000000000873115E-2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12766662</v>
      </c>
      <c r="D1214" s="1">
        <f>BILANCA!E237</f>
        <v>12718453.619999999</v>
      </c>
      <c r="E1214" s="1">
        <v>0</v>
      </c>
      <c r="F1214" s="1">
        <v>0</v>
      </c>
      <c r="G1214" s="2">
        <f t="shared" si="22"/>
        <v>8825024.4944400005</v>
      </c>
      <c r="H1214" s="2">
        <f t="shared" si="23"/>
        <v>0.38000000081956387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12705429</v>
      </c>
      <c r="D1215" s="1">
        <f>BILANCA!E238</f>
        <v>12555026.35</v>
      </c>
      <c r="E1215" s="1">
        <v>0</v>
      </c>
      <c r="F1215" s="1">
        <v>0</v>
      </c>
      <c r="G1215" s="2">
        <f t="shared" si="22"/>
        <v>8773191.7544</v>
      </c>
      <c r="H1215" s="2">
        <f t="shared" si="23"/>
        <v>0.34999999962747097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12705429</v>
      </c>
      <c r="D1216" s="1">
        <f>BILANCA!E239</f>
        <v>12555026.35</v>
      </c>
      <c r="E1216" s="1">
        <v>0</v>
      </c>
      <c r="F1216" s="1">
        <v>0</v>
      </c>
      <c r="G1216" s="2">
        <f t="shared" si="22"/>
        <v>8811007.2360999994</v>
      </c>
      <c r="H1216" s="2">
        <f t="shared" si="23"/>
        <v>0.34999999962747097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12705429</v>
      </c>
      <c r="D1217" s="1">
        <f>BILANCA!E240</f>
        <v>12555026.35</v>
      </c>
      <c r="E1217" s="1">
        <v>0</v>
      </c>
      <c r="F1217" s="1">
        <v>0</v>
      </c>
      <c r="G1217" s="2">
        <f t="shared" si="22"/>
        <v>8848822.7177999988</v>
      </c>
      <c r="H1217" s="2">
        <f t="shared" si="23"/>
        <v>0.34999999962747097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61233</v>
      </c>
      <c r="D1222" s="1">
        <f>BILANCA!E245</f>
        <v>163427.26999999999</v>
      </c>
      <c r="E1222" s="1">
        <v>0</v>
      </c>
      <c r="F1222" s="1">
        <v>0</v>
      </c>
      <c r="G1222" s="2">
        <f t="shared" si="22"/>
        <v>92752.922059999997</v>
      </c>
      <c r="H1222" s="2">
        <f t="shared" si="23"/>
        <v>0.26999999998952262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259077</v>
      </c>
      <c r="D1223" s="1">
        <f>BILANCA!E246</f>
        <v>191661.25</v>
      </c>
      <c r="E1223" s="1">
        <v>0</v>
      </c>
      <c r="F1223" s="1">
        <v>0</v>
      </c>
      <c r="G1223" s="2">
        <f t="shared" si="22"/>
        <v>154175.88</v>
      </c>
      <c r="H1223" s="2">
        <f t="shared" si="23"/>
        <v>0.25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259077</v>
      </c>
      <c r="D1224" s="1">
        <f>BILANCA!E247</f>
        <v>191661.25</v>
      </c>
      <c r="E1224" s="1">
        <v>0</v>
      </c>
      <c r="F1224" s="1">
        <v>0</v>
      </c>
      <c r="G1224" s="2">
        <f t="shared" si="22"/>
        <v>154818.2795</v>
      </c>
      <c r="H1224" s="2">
        <f t="shared" si="23"/>
        <v>0.25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197844</v>
      </c>
      <c r="D1227" s="1">
        <f>BILANCA!E250</f>
        <v>28233.98</v>
      </c>
      <c r="E1227" s="1">
        <v>0</v>
      </c>
      <c r="F1227" s="1">
        <v>0</v>
      </c>
      <c r="G1227" s="2">
        <f t="shared" si="22"/>
        <v>62052.118240000003</v>
      </c>
      <c r="H1227" s="2">
        <f t="shared" si="23"/>
        <v>2.0000000000436557E-2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197844</v>
      </c>
      <c r="D1229" s="1">
        <f>BILANCA!E252</f>
        <v>28233.98</v>
      </c>
      <c r="E1229" s="1">
        <v>0</v>
      </c>
      <c r="F1229" s="1">
        <v>0</v>
      </c>
      <c r="G1229" s="2">
        <f t="shared" si="22"/>
        <v>62560.742159999994</v>
      </c>
      <c r="H1229" s="2">
        <f t="shared" si="23"/>
        <v>2.0000000000436557E-2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164473</v>
      </c>
      <c r="D1236" s="1">
        <f>BILANCA!E259</f>
        <v>164472.59</v>
      </c>
      <c r="E1236" s="1">
        <v>0</v>
      </c>
      <c r="F1236" s="1">
        <v>0</v>
      </c>
      <c r="G1236" s="2">
        <f t="shared" si="22"/>
        <v>124834.79954000001</v>
      </c>
      <c r="H1236" s="2">
        <f t="shared" si="23"/>
        <v>0.41000000000349246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164473</v>
      </c>
      <c r="D1237" s="1">
        <f>BILANCA!E260</f>
        <v>164472.59</v>
      </c>
      <c r="E1237" s="1">
        <v>0</v>
      </c>
      <c r="F1237" s="1">
        <v>0</v>
      </c>
      <c r="G1237" s="2">
        <f t="shared" si="22"/>
        <v>125328.21771999999</v>
      </c>
      <c r="H1237" s="2">
        <f t="shared" si="23"/>
        <v>0.41000000000349246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12009</v>
      </c>
      <c r="D1244" s="1">
        <f>BILANCA!E268</f>
        <v>23536.05</v>
      </c>
      <c r="E1244" s="1">
        <v>0</v>
      </c>
      <c r="F1244" s="1">
        <v>0</v>
      </c>
      <c r="G1244" s="2">
        <f t="shared" si="24"/>
        <v>15420.167100000001</v>
      </c>
      <c r="H1244" s="2">
        <f t="shared" si="23"/>
        <v>4.9999999999272404E-2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875</v>
      </c>
      <c r="E1245" s="1">
        <v>0</v>
      </c>
      <c r="F1245" s="1">
        <v>0</v>
      </c>
      <c r="G1245" s="2">
        <f t="shared" si="24"/>
        <v>458.5</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751504</v>
      </c>
      <c r="D1264" s="1">
        <f>BILANCA!E288</f>
        <v>838605.55</v>
      </c>
      <c r="E1264" s="1">
        <v>0</v>
      </c>
      <c r="F1264" s="1">
        <v>0</v>
      </c>
      <c r="G1264" s="2">
        <f t="shared" si="24"/>
        <v>682468.94310000003</v>
      </c>
      <c r="H1264" s="2">
        <f t="shared" si="23"/>
        <v>0.44999999995343387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15953</v>
      </c>
      <c r="D1278" s="1">
        <f>BILANCA!E302</f>
        <v>26194.04</v>
      </c>
      <c r="E1278" s="1">
        <v>0</v>
      </c>
      <c r="F1278" s="1">
        <v>0</v>
      </c>
      <c r="G1278" s="2">
        <f t="shared" si="24"/>
        <v>20160.618599999998</v>
      </c>
      <c r="H1278" s="2">
        <f t="shared" si="23"/>
        <v>4.0000000000873115E-2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9070656</v>
      </c>
      <c r="D1408" s="1">
        <f>'RAS-funkcijski'!E114</f>
        <v>9999021.0299999993</v>
      </c>
      <c r="E1408" s="1">
        <v>0</v>
      </c>
      <c r="F1408" s="1">
        <v>0</v>
      </c>
      <c r="G1408" s="2">
        <f t="shared" si="24"/>
        <v>3197556.7866000002</v>
      </c>
      <c r="H1408" s="2">
        <f t="shared" si="27"/>
        <v>2.9999999329447746E-2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9070656</v>
      </c>
      <c r="D1412" s="1">
        <f>'RAS-funkcijski'!E118</f>
        <v>9999021.0299999993</v>
      </c>
      <c r="E1412" s="1">
        <v>0</v>
      </c>
      <c r="F1412" s="1">
        <v>0</v>
      </c>
      <c r="G1412" s="2">
        <f t="shared" si="24"/>
        <v>3313831.5788400001</v>
      </c>
      <c r="H1412" s="2">
        <f t="shared" si="27"/>
        <v>2.9999999329447746E-2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9070656</v>
      </c>
      <c r="D1414" s="1">
        <f>'RAS-funkcijski'!E120</f>
        <v>9999021.0299999993</v>
      </c>
      <c r="E1414" s="1">
        <v>0</v>
      </c>
      <c r="F1414" s="1">
        <v>0</v>
      </c>
      <c r="G1414" s="2">
        <f t="shared" si="24"/>
        <v>3371968.9749600003</v>
      </c>
      <c r="H1414" s="2">
        <f t="shared" si="27"/>
        <v>2.9999999329447746E-2</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9070656</v>
      </c>
      <c r="D1435" s="13">
        <f>'RAS-funkcijski'!E141</f>
        <v>9999021.0299999993</v>
      </c>
      <c r="E1435" s="13">
        <v>0</v>
      </c>
      <c r="F1435" s="13">
        <v>0</v>
      </c>
      <c r="G1435" s="14">
        <f t="shared" si="24"/>
        <v>3982411.6342200004</v>
      </c>
      <c r="H1435" s="14">
        <f t="shared" si="27"/>
        <v>2.9999999329447746E-2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424700.8</v>
      </c>
      <c r="D1436" s="6">
        <f>'P-VRIO'!E5</f>
        <v>0</v>
      </c>
      <c r="E1436" s="6">
        <v>0</v>
      </c>
      <c r="F1436" s="6">
        <v>0</v>
      </c>
      <c r="G1436" s="7">
        <f t="shared" si="24"/>
        <v>424.70080000000002</v>
      </c>
      <c r="H1436" s="7">
        <f t="shared" si="27"/>
        <v>0.20000000001164153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424700.8</v>
      </c>
      <c r="D1453" s="1">
        <f>'P-VRIO'!E22</f>
        <v>0</v>
      </c>
      <c r="E1453" s="1">
        <v>0</v>
      </c>
      <c r="F1453" s="1">
        <v>0</v>
      </c>
      <c r="G1453" s="2">
        <f t="shared" si="24"/>
        <v>7644.6143999999995</v>
      </c>
      <c r="H1453" s="2">
        <f t="shared" si="27"/>
        <v>0.20000000001164153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424700.8</v>
      </c>
      <c r="D1454" s="1">
        <f>'P-VRIO'!E23</f>
        <v>0</v>
      </c>
      <c r="E1454" s="1">
        <v>0</v>
      </c>
      <c r="F1454" s="1">
        <v>0</v>
      </c>
      <c r="G1454" s="2">
        <f t="shared" si="24"/>
        <v>8069.3152</v>
      </c>
      <c r="H1454" s="2">
        <f t="shared" si="27"/>
        <v>0.20000000001164153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424700.8</v>
      </c>
      <c r="D1456" s="1">
        <f>'P-VRIO'!E25</f>
        <v>0</v>
      </c>
      <c r="E1456" s="1">
        <v>0</v>
      </c>
      <c r="F1456" s="1">
        <v>0</v>
      </c>
      <c r="G1456" s="2">
        <f t="shared" si="24"/>
        <v>8918.7168000000001</v>
      </c>
      <c r="H1456" s="2">
        <f t="shared" si="27"/>
        <v>0.20000000001164153</v>
      </c>
      <c r="I1456" s="10">
        <f t="shared" si="30"/>
        <v>1783.7433601038276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751503.47</v>
      </c>
      <c r="D1480" s="6"/>
      <c r="E1480" s="6">
        <v>0</v>
      </c>
      <c r="F1480" s="6">
        <v>0</v>
      </c>
      <c r="G1480" s="7">
        <f t="shared" ref="G1480:G1580" si="34">B1480/1000*C1480</f>
        <v>751.50346999999999</v>
      </c>
      <c r="H1480" s="7">
        <f t="shared" ref="H1480:H1580" si="35">ABS(C1480-ROUND(C1480,0))</f>
        <v>0.46999999997206032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10143211</v>
      </c>
      <c r="D1481" s="1">
        <v>0</v>
      </c>
      <c r="E1481" s="1">
        <v>0</v>
      </c>
      <c r="F1481" s="1">
        <v>0</v>
      </c>
      <c r="G1481" s="2">
        <f t="shared" si="34"/>
        <v>20286.421999999999</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9957553.3000000007</v>
      </c>
      <c r="D1483" s="1">
        <v>0</v>
      </c>
      <c r="E1483" s="1">
        <v>0</v>
      </c>
      <c r="F1483" s="1">
        <v>0</v>
      </c>
      <c r="G1483" s="2">
        <f t="shared" si="34"/>
        <v>39830.213200000006</v>
      </c>
      <c r="H1483" s="2">
        <f t="shared" si="35"/>
        <v>0.30000000074505806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9121241.4800000004</v>
      </c>
      <c r="D1484" s="1">
        <v>0</v>
      </c>
      <c r="E1484" s="1">
        <v>0</v>
      </c>
      <c r="F1484" s="1">
        <v>0</v>
      </c>
      <c r="G1484" s="2">
        <f t="shared" si="34"/>
        <v>45606.207400000007</v>
      </c>
      <c r="H1484" s="2">
        <f t="shared" si="35"/>
        <v>0.48000000044703484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756186.63</v>
      </c>
      <c r="D1485" s="1">
        <v>0</v>
      </c>
      <c r="E1485" s="1">
        <v>0</v>
      </c>
      <c r="F1485" s="1">
        <v>0</v>
      </c>
      <c r="G1485" s="2">
        <f t="shared" si="34"/>
        <v>4537.11978</v>
      </c>
      <c r="H1485" s="2">
        <f t="shared" si="35"/>
        <v>0.36999999999534339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27233</v>
      </c>
      <c r="D1486" s="1">
        <v>0</v>
      </c>
      <c r="E1486" s="1">
        <v>0</v>
      </c>
      <c r="F1486" s="1">
        <v>0</v>
      </c>
      <c r="G1486" s="2">
        <f t="shared" si="34"/>
        <v>190.631</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6500</v>
      </c>
      <c r="D1489" s="1">
        <v>0</v>
      </c>
      <c r="E1489" s="1">
        <v>0</v>
      </c>
      <c r="F1489" s="1">
        <v>0</v>
      </c>
      <c r="G1489" s="2">
        <f t="shared" si="34"/>
        <v>65</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46392.19</v>
      </c>
      <c r="D1491" s="1">
        <v>0</v>
      </c>
      <c r="E1491" s="1">
        <v>0</v>
      </c>
      <c r="F1491" s="1">
        <v>0</v>
      </c>
      <c r="G1491" s="2">
        <f t="shared" si="34"/>
        <v>556.70627999999999</v>
      </c>
      <c r="H1491" s="2">
        <f t="shared" si="35"/>
        <v>0.19000000000232831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185657.7</v>
      </c>
      <c r="D1492" s="1">
        <v>0</v>
      </c>
      <c r="E1492" s="1">
        <v>0</v>
      </c>
      <c r="F1492" s="1">
        <v>0</v>
      </c>
      <c r="G1492" s="2">
        <f t="shared" si="34"/>
        <v>2413.5500999999999</v>
      </c>
      <c r="H1492" s="2">
        <f t="shared" si="35"/>
        <v>0.29999999998835847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10056108.92</v>
      </c>
      <c r="D1499" s="1">
        <v>0</v>
      </c>
      <c r="E1499" s="1">
        <v>0</v>
      </c>
      <c r="F1499" s="1">
        <v>0</v>
      </c>
      <c r="G1499" s="2">
        <f t="shared" si="34"/>
        <v>201122.1784</v>
      </c>
      <c r="H1499" s="2">
        <f t="shared" si="35"/>
        <v>8.0000000074505806E-2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9870451.2200000007</v>
      </c>
      <c r="D1501" s="1">
        <v>0</v>
      </c>
      <c r="E1501" s="1">
        <v>0</v>
      </c>
      <c r="F1501" s="1">
        <v>0</v>
      </c>
      <c r="G1501" s="2">
        <f t="shared" si="34"/>
        <v>217149.92684</v>
      </c>
      <c r="H1501" s="2">
        <f t="shared" si="35"/>
        <v>0.22000000067055225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9032834.0700000003</v>
      </c>
      <c r="D1502" s="1">
        <v>0</v>
      </c>
      <c r="E1502" s="1">
        <v>0</v>
      </c>
      <c r="F1502" s="1">
        <v>0</v>
      </c>
      <c r="G1502" s="2">
        <f t="shared" si="34"/>
        <v>207755.18361000001</v>
      </c>
      <c r="H1502" s="2">
        <f t="shared" si="35"/>
        <v>7.0000000298023224E-2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761433.23</v>
      </c>
      <c r="D1503" s="1">
        <v>0</v>
      </c>
      <c r="E1503" s="1">
        <v>0</v>
      </c>
      <c r="F1503" s="1">
        <v>0</v>
      </c>
      <c r="G1503" s="2">
        <f t="shared" si="34"/>
        <v>18274.397519999999</v>
      </c>
      <c r="H1503" s="2">
        <f t="shared" si="35"/>
        <v>0.22999999998137355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27233</v>
      </c>
      <c r="D1504" s="1">
        <v>0</v>
      </c>
      <c r="E1504" s="1">
        <v>0</v>
      </c>
      <c r="F1504" s="1">
        <v>0</v>
      </c>
      <c r="G1504" s="2">
        <f t="shared" si="34"/>
        <v>680.82500000000005</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6500</v>
      </c>
      <c r="D1507" s="1">
        <v>0</v>
      </c>
      <c r="E1507" s="1">
        <v>0</v>
      </c>
      <c r="F1507" s="1">
        <v>0</v>
      </c>
      <c r="G1507" s="2">
        <f t="shared" si="34"/>
        <v>182</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42450.92</v>
      </c>
      <c r="D1509" s="1">
        <v>0</v>
      </c>
      <c r="E1509" s="1">
        <v>0</v>
      </c>
      <c r="F1509" s="1">
        <v>0</v>
      </c>
      <c r="G1509" s="2">
        <f t="shared" si="34"/>
        <v>1273.5275999999999</v>
      </c>
      <c r="H1509" s="2">
        <f t="shared" si="35"/>
        <v>8.000000000174623E-2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185657.7</v>
      </c>
      <c r="D1510" s="1">
        <v>0</v>
      </c>
      <c r="E1510" s="1">
        <v>0</v>
      </c>
      <c r="F1510" s="1">
        <v>0</v>
      </c>
      <c r="G1510" s="2">
        <f t="shared" si="34"/>
        <v>5755.3887000000004</v>
      </c>
      <c r="H1510" s="2">
        <f t="shared" si="35"/>
        <v>0.29999999998835847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838605.55000000075</v>
      </c>
      <c r="D1517" s="1">
        <v>0</v>
      </c>
      <c r="E1517" s="1">
        <v>0</v>
      </c>
      <c r="F1517" s="1">
        <v>0</v>
      </c>
      <c r="G1517" s="2">
        <f t="shared" si="34"/>
        <v>31867.010900000027</v>
      </c>
      <c r="H1517" s="2">
        <f t="shared" si="35"/>
        <v>0.44999999925494194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838605.55</v>
      </c>
      <c r="D1576" s="1">
        <v>0</v>
      </c>
      <c r="E1576" s="1">
        <v>0</v>
      </c>
      <c r="F1576" s="1">
        <v>0</v>
      </c>
      <c r="G1576" s="2">
        <f t="shared" si="34"/>
        <v>81344.738350000014</v>
      </c>
      <c r="H1576" s="2">
        <f t="shared" si="35"/>
        <v>0.44999999995343387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26194.04</v>
      </c>
      <c r="D1577" s="1">
        <v>0</v>
      </c>
      <c r="E1577" s="1">
        <v>0</v>
      </c>
      <c r="F1577" s="1">
        <v>0</v>
      </c>
      <c r="G1577" s="2">
        <f t="shared" si="34"/>
        <v>2567.0159200000003</v>
      </c>
      <c r="H1577" s="2">
        <f t="shared" si="35"/>
        <v>4.0000000000873115E-2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812411.51</v>
      </c>
      <c r="D1578" s="1">
        <v>0</v>
      </c>
      <c r="E1578" s="1">
        <v>0</v>
      </c>
      <c r="F1578" s="1">
        <v>0</v>
      </c>
      <c r="G1578" s="2">
        <f t="shared" si="34"/>
        <v>80428.739490000007</v>
      </c>
      <c r="H1578" s="2">
        <f t="shared" si="35"/>
        <v>0.48999999999068677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7"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8" t="s">
        <v>22</v>
      </c>
      <c r="B2" s="339"/>
      <c r="C2" s="339"/>
      <c r="D2" s="339"/>
      <c r="E2" s="339"/>
      <c r="F2" s="339"/>
      <c r="G2" s="339"/>
      <c r="H2" s="339"/>
      <c r="I2" s="33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40" t="s">
        <v>24</v>
      </c>
      <c r="B4" s="341"/>
      <c r="C4" s="341"/>
      <c r="D4" s="341"/>
      <c r="E4" s="341"/>
      <c r="F4" s="341"/>
      <c r="G4" s="341"/>
      <c r="H4" s="341"/>
      <c r="I4" s="34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16328</v>
      </c>
      <c r="H6" s="19" t="s">
        <v>26</v>
      </c>
      <c r="I6" s="20" t="s">
        <v>27</v>
      </c>
      <c r="J6" s="4"/>
      <c r="L6" s="4"/>
      <c r="M6" s="4"/>
      <c r="N6" s="4"/>
      <c r="O6" s="4"/>
      <c r="P6" s="4"/>
      <c r="Q6" s="4"/>
      <c r="R6" s="4"/>
      <c r="S6" s="4"/>
      <c r="T6" s="4"/>
      <c r="U6" s="4"/>
      <c r="V6" s="4"/>
      <c r="W6" s="4"/>
      <c r="X6" s="4"/>
    </row>
    <row r="7" spans="1:24" ht="15" customHeight="1" x14ac:dyDescent="0.2">
      <c r="B7" s="21"/>
      <c r="C7" s="22"/>
      <c r="D7" s="23"/>
      <c r="E7" s="342" t="s">
        <v>28</v>
      </c>
      <c r="F7" s="345" t="s">
        <v>29</v>
      </c>
      <c r="G7" s="346"/>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3392</v>
      </c>
      <c r="E8" s="343"/>
      <c r="F8" s="334" t="s">
        <v>31</v>
      </c>
      <c r="G8" s="33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3"/>
      <c r="F9" s="336" t="s">
        <v>32</v>
      </c>
      <c r="G9" s="33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v>31</v>
      </c>
      <c r="E10" s="343"/>
      <c r="F10" s="334" t="s">
        <v>35</v>
      </c>
      <c r="G10" s="33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4"/>
      <c r="F11" s="347" t="s">
        <v>36</v>
      </c>
      <c r="G11" s="34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39</v>
      </c>
      <c r="B15" s="328" t="s">
        <v>40</v>
      </c>
      <c r="C15" s="329"/>
      <c r="D15" s="329"/>
      <c r="E15" s="329"/>
      <c r="F15" s="330"/>
      <c r="G15" s="264" t="s">
        <v>41</v>
      </c>
      <c r="H15" s="264" t="s">
        <v>42</v>
      </c>
      <c r="I15" s="265" t="s">
        <v>43</v>
      </c>
      <c r="J15" s="4"/>
      <c r="K15" s="4"/>
      <c r="L15" s="4"/>
      <c r="M15" s="4"/>
      <c r="N15" s="4"/>
      <c r="O15" s="4"/>
      <c r="P15" s="4"/>
      <c r="Q15" s="4"/>
      <c r="R15" s="4"/>
      <c r="S15" s="4"/>
      <c r="T15" s="4"/>
      <c r="U15" s="4"/>
      <c r="V15" s="4"/>
      <c r="W15" s="4"/>
      <c r="X15" s="4"/>
    </row>
    <row r="16" spans="1:24" ht="12.75" customHeight="1" x14ac:dyDescent="0.2">
      <c r="A16" s="331" t="s">
        <v>29</v>
      </c>
      <c r="B16" s="327" t="str">
        <f>'PR-RAS'!B6</f>
        <v xml:space="preserve">PRIHODI POSLOVANJA (šifre 61+62+63+64+65+66+67+68) </v>
      </c>
      <c r="C16" s="323"/>
      <c r="D16" s="323"/>
      <c r="E16" s="323"/>
      <c r="F16" s="324"/>
      <c r="G16" s="34" t="str">
        <f>'PR-RAS'!C6</f>
        <v>6</v>
      </c>
      <c r="H16" s="172">
        <f>'PR-RAS'!D6</f>
        <v>9073847</v>
      </c>
      <c r="I16" s="172">
        <f>'PR-RAS'!E6</f>
        <v>10101464.68</v>
      </c>
      <c r="J16" s="4"/>
      <c r="K16" s="4"/>
      <c r="L16" s="4"/>
      <c r="M16" s="4"/>
      <c r="N16" s="4"/>
      <c r="O16" s="4"/>
      <c r="P16" s="4"/>
      <c r="Q16" s="4"/>
      <c r="R16" s="4"/>
      <c r="S16" s="4"/>
      <c r="T16" s="4"/>
      <c r="U16" s="4"/>
      <c r="V16" s="4"/>
      <c r="W16" s="4"/>
      <c r="X16" s="4"/>
    </row>
    <row r="17" spans="1:24" ht="12.75" customHeight="1" x14ac:dyDescent="0.2">
      <c r="A17" s="332"/>
      <c r="B17" s="316" t="str">
        <f>'PR-RAS'!B151</f>
        <v xml:space="preserve">RASHODI POSLOVANJA (šifre 31+32+34+35+36+37+38) </v>
      </c>
      <c r="C17" s="317"/>
      <c r="D17" s="317"/>
      <c r="E17" s="317"/>
      <c r="F17" s="318"/>
      <c r="G17" s="35" t="str">
        <f>'PR-RAS'!C151</f>
        <v>3</v>
      </c>
      <c r="H17" s="172">
        <f>'PR-RAS'!D151</f>
        <v>9052757</v>
      </c>
      <c r="I17" s="172">
        <f>'PR-RAS'!E151</f>
        <v>9813894.5800000001</v>
      </c>
      <c r="J17" s="4"/>
      <c r="K17" s="4"/>
      <c r="L17" s="4"/>
      <c r="M17" s="4"/>
      <c r="N17" s="4"/>
      <c r="O17" s="4"/>
      <c r="P17" s="4"/>
      <c r="Q17" s="4"/>
      <c r="R17" s="4"/>
      <c r="S17" s="4"/>
      <c r="T17" s="4"/>
      <c r="U17" s="4"/>
      <c r="V17" s="4"/>
      <c r="W17" s="4"/>
      <c r="X17" s="4"/>
    </row>
    <row r="18" spans="1:24" ht="12.75" customHeight="1" x14ac:dyDescent="0.2">
      <c r="A18" s="332"/>
      <c r="B18" s="316" t="str">
        <f>'PR-RAS'!B645</f>
        <v>Višak prihoda i primitaka raspoloživ u sljedećem razdoblju (šifre X005 + '9221-9222' - Y005 - '9222-9221')</v>
      </c>
      <c r="C18" s="317"/>
      <c r="D18" s="317"/>
      <c r="E18" s="317"/>
      <c r="F18" s="318"/>
      <c r="G18" s="35" t="str">
        <f>'PR-RAS'!C645</f>
        <v>X006</v>
      </c>
      <c r="H18" s="172">
        <f>'PR-RAS'!D645</f>
        <v>61233</v>
      </c>
      <c r="I18" s="172">
        <f>'PR-RAS'!E645</f>
        <v>163427.27000000037</v>
      </c>
      <c r="J18" s="4"/>
      <c r="K18" s="4"/>
      <c r="L18" s="4"/>
      <c r="M18" s="4"/>
      <c r="N18" s="4"/>
      <c r="O18" s="4"/>
      <c r="P18" s="4"/>
      <c r="Q18" s="4"/>
      <c r="R18" s="4"/>
      <c r="S18" s="4"/>
      <c r="T18" s="4"/>
      <c r="U18" s="4"/>
      <c r="V18" s="4"/>
      <c r="W18" s="4"/>
      <c r="X18" s="4"/>
    </row>
    <row r="19" spans="1:24" ht="12.75" customHeight="1" x14ac:dyDescent="0.2">
      <c r="A19" s="333"/>
      <c r="B19" s="319" t="str">
        <f>'PR-RAS'!B646</f>
        <v>Manjak prihoda i primitaka za pokriće u sljedećem razdoblju (šifre Y005 + '9222-9221' - X005 - '9221-9222' )</v>
      </c>
      <c r="C19" s="320"/>
      <c r="D19" s="320"/>
      <c r="E19" s="320"/>
      <c r="F19" s="32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31" t="s">
        <v>31</v>
      </c>
      <c r="B20" s="327" t="str">
        <f>BILANCA!B7</f>
        <v>Nefinancijska imovina (šifre 01+02+03+04+05+06)</v>
      </c>
      <c r="C20" s="323"/>
      <c r="D20" s="323"/>
      <c r="E20" s="323"/>
      <c r="F20" s="324"/>
      <c r="G20" s="159" t="str">
        <f>BILANCA!C7</f>
        <v>B002</v>
      </c>
      <c r="H20" s="174">
        <f>BILANCA!D7</f>
        <v>12674335</v>
      </c>
      <c r="I20" s="175">
        <f>BILANCA!E7</f>
        <v>12523932.530000001</v>
      </c>
      <c r="J20" s="4"/>
      <c r="K20" s="4"/>
      <c r="L20" s="4"/>
      <c r="M20" s="4"/>
      <c r="N20" s="4"/>
      <c r="O20" s="4"/>
      <c r="P20" s="4"/>
      <c r="Q20" s="4"/>
      <c r="R20" s="4"/>
      <c r="S20" s="4"/>
      <c r="T20" s="4"/>
      <c r="U20" s="4"/>
      <c r="V20" s="4"/>
      <c r="W20" s="4"/>
      <c r="X20" s="4"/>
    </row>
    <row r="21" spans="1:24" ht="12.75" customHeight="1" x14ac:dyDescent="0.2">
      <c r="A21" s="332"/>
      <c r="B21" s="316" t="str">
        <f>BILANCA!B68</f>
        <v>Financijska imovina (šifre 11+12+13+14+15+16+17+19)</v>
      </c>
      <c r="C21" s="317"/>
      <c r="D21" s="317"/>
      <c r="E21" s="317"/>
      <c r="F21" s="318"/>
      <c r="G21" s="160" t="str">
        <f>BILANCA!C68</f>
        <v>1</v>
      </c>
      <c r="H21" s="176">
        <f>BILANCA!D68</f>
        <v>843831</v>
      </c>
      <c r="I21" s="177">
        <f>BILANCA!E68</f>
        <v>1033126.64</v>
      </c>
      <c r="J21" s="4"/>
      <c r="K21" s="4"/>
      <c r="L21" s="4"/>
      <c r="M21" s="4"/>
      <c r="N21" s="4"/>
      <c r="O21" s="4"/>
      <c r="P21" s="4"/>
      <c r="Q21" s="4"/>
      <c r="R21" s="4"/>
      <c r="S21" s="4"/>
      <c r="T21" s="4"/>
      <c r="U21" s="4"/>
      <c r="V21" s="4"/>
      <c r="W21" s="4"/>
      <c r="X21" s="4"/>
    </row>
    <row r="22" spans="1:24" ht="12.75" customHeight="1" x14ac:dyDescent="0.2">
      <c r="A22" s="332"/>
      <c r="B22" s="316" t="str">
        <f>BILANCA!B176</f>
        <v xml:space="preserve">Obveze (šifre 23+24+25+26+29) </v>
      </c>
      <c r="C22" s="317"/>
      <c r="D22" s="317"/>
      <c r="E22" s="317"/>
      <c r="F22" s="318"/>
      <c r="G22" s="160" t="str">
        <f>BILANCA!C176</f>
        <v>2</v>
      </c>
      <c r="H22" s="176">
        <f>BILANCA!D176</f>
        <v>751504</v>
      </c>
      <c r="I22" s="177">
        <f>BILANCA!E176</f>
        <v>838605.55</v>
      </c>
      <c r="J22" s="4"/>
      <c r="K22" s="4"/>
      <c r="L22" s="4"/>
      <c r="M22" s="4"/>
      <c r="N22" s="4"/>
      <c r="O22" s="4"/>
      <c r="P22" s="4"/>
      <c r="Q22" s="4"/>
      <c r="R22" s="4"/>
      <c r="S22" s="4"/>
      <c r="T22" s="4"/>
      <c r="U22" s="4"/>
      <c r="V22" s="4"/>
      <c r="W22" s="4"/>
      <c r="X22" s="4"/>
    </row>
    <row r="23" spans="1:24" ht="12.75" customHeight="1" x14ac:dyDescent="0.2">
      <c r="A23" s="333"/>
      <c r="B23" s="319" t="str">
        <f>BILANCA!B237</f>
        <v>Vlastiti izvori (šifre 91 + 922 - 93 + 96 do 98)</v>
      </c>
      <c r="C23" s="320"/>
      <c r="D23" s="320"/>
      <c r="E23" s="320"/>
      <c r="F23" s="321"/>
      <c r="G23" s="161" t="str">
        <f>BILANCA!C237</f>
        <v>9</v>
      </c>
      <c r="H23" s="178">
        <f>BILANCA!D237</f>
        <v>12766662</v>
      </c>
      <c r="I23" s="179">
        <f>BILANCA!E237</f>
        <v>12718453.619999999</v>
      </c>
      <c r="J23" s="4"/>
      <c r="K23" s="4"/>
      <c r="L23" s="4"/>
      <c r="M23" s="4"/>
      <c r="N23" s="4"/>
      <c r="O23" s="4"/>
      <c r="P23" s="4"/>
      <c r="Q23" s="4"/>
      <c r="R23" s="4"/>
      <c r="S23" s="4"/>
      <c r="T23" s="4"/>
      <c r="U23" s="4"/>
      <c r="V23" s="4"/>
      <c r="W23" s="4"/>
      <c r="X23" s="4"/>
    </row>
    <row r="24" spans="1:24" ht="12.75" customHeight="1" x14ac:dyDescent="0.2">
      <c r="A24" s="331" t="s">
        <v>44</v>
      </c>
      <c r="B24" s="327" t="str">
        <f>'RAS-funkcijski'!B5</f>
        <v>Opće javne usluge (šifre 011+012+013+014 do 018)</v>
      </c>
      <c r="C24" s="323"/>
      <c r="D24" s="323"/>
      <c r="E24" s="323"/>
      <c r="F24" s="324"/>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2"/>
      <c r="B25" s="316" t="str">
        <f>'RAS-funkcijski'!B35</f>
        <v>Ekonomski poslovi (šifre 041+042+043+044+045+046+047+048+049)</v>
      </c>
      <c r="C25" s="317"/>
      <c r="D25" s="317"/>
      <c r="E25" s="317"/>
      <c r="F25" s="31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2"/>
      <c r="B26" s="316" t="str">
        <f>'RAS-funkcijski'!B88</f>
        <v>Rashodi vezani za stanovanje i kom. pogodnosti koji nisu drugdje svrstani</v>
      </c>
      <c r="C26" s="317"/>
      <c r="D26" s="317"/>
      <c r="E26" s="317"/>
      <c r="F26" s="31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2"/>
      <c r="B27" s="316" t="str">
        <f>'RAS-funkcijski'!B114</f>
        <v>Obrazovanje (šifre 091+092+093+094+095+096+097+098)</v>
      </c>
      <c r="C27" s="317"/>
      <c r="D27" s="317"/>
      <c r="E27" s="317"/>
      <c r="F27" s="318"/>
      <c r="G27" s="160" t="str">
        <f>'RAS-funkcijski'!C114</f>
        <v>09</v>
      </c>
      <c r="H27" s="176">
        <f>'RAS-funkcijski'!D114</f>
        <v>9070656</v>
      </c>
      <c r="I27" s="177">
        <f>'RAS-funkcijski'!E114</f>
        <v>9999021.0299999993</v>
      </c>
      <c r="J27" s="4"/>
      <c r="K27" s="4"/>
      <c r="L27" s="4"/>
      <c r="M27" s="4"/>
      <c r="N27" s="4"/>
      <c r="O27" s="4"/>
      <c r="P27" s="4"/>
      <c r="Q27" s="4"/>
      <c r="R27" s="4"/>
      <c r="S27" s="4"/>
      <c r="T27" s="4"/>
      <c r="U27" s="4"/>
      <c r="V27" s="4"/>
      <c r="W27" s="4"/>
      <c r="X27" s="4"/>
    </row>
    <row r="28" spans="1:24" ht="12.75" customHeight="1" x14ac:dyDescent="0.2">
      <c r="A28" s="333"/>
      <c r="B28" s="319" t="str">
        <f>'RAS-funkcijski'!B141</f>
        <v>Kontrolni zbroj (šifre 01+02+03+04+05+06+07+08+09+10)</v>
      </c>
      <c r="C28" s="320"/>
      <c r="D28" s="320"/>
      <c r="E28" s="320"/>
      <c r="F28" s="321"/>
      <c r="G28" s="161" t="str">
        <f>'RAS-funkcijski'!C141</f>
        <v>R1</v>
      </c>
      <c r="H28" s="180">
        <f>'RAS-funkcijski'!D141</f>
        <v>9070656</v>
      </c>
      <c r="I28" s="181">
        <f>'RAS-funkcijski'!E141</f>
        <v>9999021.0299999993</v>
      </c>
      <c r="J28" s="4"/>
      <c r="K28" s="4"/>
      <c r="L28" s="4"/>
      <c r="M28" s="4"/>
      <c r="N28" s="4"/>
      <c r="O28" s="4"/>
      <c r="P28" s="4"/>
      <c r="Q28" s="4"/>
      <c r="R28" s="4"/>
      <c r="S28" s="4"/>
      <c r="T28" s="4"/>
      <c r="U28" s="4"/>
      <c r="V28" s="4"/>
      <c r="W28" s="4"/>
      <c r="X28" s="4"/>
    </row>
    <row r="29" spans="1:24" ht="12.75" customHeight="1" x14ac:dyDescent="0.2">
      <c r="A29" s="331" t="s">
        <v>35</v>
      </c>
      <c r="B29" s="322" t="str">
        <f>'P-VRIO'!B5</f>
        <v>Promjene u vrijednosti i obujmu imovine (šifre 91511+91512)</v>
      </c>
      <c r="C29" s="323"/>
      <c r="D29" s="323"/>
      <c r="E29" s="323"/>
      <c r="F29" s="324"/>
      <c r="G29" s="159" t="str">
        <f>'P-VRIO'!C5</f>
        <v>9151</v>
      </c>
      <c r="H29" s="174">
        <f>'P-VRIO'!D5</f>
        <v>424700.8</v>
      </c>
      <c r="I29" s="175">
        <f>'P-VRIO'!E5</f>
        <v>0</v>
      </c>
      <c r="J29" s="4"/>
      <c r="K29" s="4"/>
      <c r="L29" s="4"/>
      <c r="M29" s="4"/>
      <c r="N29" s="4"/>
      <c r="O29" s="4"/>
      <c r="P29" s="4"/>
      <c r="Q29" s="4"/>
      <c r="R29" s="4"/>
      <c r="S29" s="4"/>
      <c r="T29" s="4"/>
      <c r="U29" s="4"/>
      <c r="V29" s="4"/>
      <c r="W29" s="4"/>
      <c r="X29" s="4"/>
    </row>
    <row r="30" spans="1:24" ht="12.75" customHeight="1" x14ac:dyDescent="0.2">
      <c r="A30" s="332"/>
      <c r="B30" s="325" t="str">
        <f>'P-VRIO'!B22</f>
        <v>Promjene u obujmu imovine (šifre P016+P023)</v>
      </c>
      <c r="C30" s="317"/>
      <c r="D30" s="317"/>
      <c r="E30" s="317"/>
      <c r="F30" s="318"/>
      <c r="G30" s="160" t="str">
        <f>'P-VRIO'!C22</f>
        <v>91512</v>
      </c>
      <c r="H30" s="176">
        <f>'P-VRIO'!D22</f>
        <v>424700.8</v>
      </c>
      <c r="I30" s="177">
        <f>'P-VRIO'!E22</f>
        <v>0</v>
      </c>
      <c r="J30" s="4"/>
      <c r="K30" s="4"/>
      <c r="L30" s="4"/>
      <c r="M30" s="4"/>
      <c r="N30" s="4"/>
      <c r="O30" s="4"/>
      <c r="P30" s="4"/>
      <c r="Q30" s="4"/>
      <c r="R30" s="4"/>
      <c r="S30" s="4"/>
      <c r="T30" s="4"/>
      <c r="U30" s="4"/>
      <c r="V30" s="4"/>
      <c r="W30" s="4"/>
      <c r="X30" s="4"/>
    </row>
    <row r="31" spans="1:24" ht="12.75" customHeight="1" x14ac:dyDescent="0.2">
      <c r="A31" s="332"/>
      <c r="B31" s="325" t="str">
        <f>'P-VRIO'!B38</f>
        <v>Promjene u vrijednosti (revalorizacija) i obujmu obveza (šifre 91521+91522)</v>
      </c>
      <c r="C31" s="317"/>
      <c r="D31" s="317"/>
      <c r="E31" s="317"/>
      <c r="F31" s="31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3"/>
      <c r="B32" s="326" t="str">
        <f>'P-VRIO'!B44</f>
        <v>Promjene u obujmu obveza (šifre P035 do P038)</v>
      </c>
      <c r="C32" s="320"/>
      <c r="D32" s="320"/>
      <c r="E32" s="320"/>
      <c r="F32" s="32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1" t="s">
        <v>36</v>
      </c>
      <c r="B33" s="327" t="str">
        <f>OBVEZE!B5</f>
        <v>Stanje obveza 1. siječnja (=stanju obveza iz Izvještaja o obvezama na 31. prosinca prethodne godine)</v>
      </c>
      <c r="C33" s="323"/>
      <c r="D33" s="323"/>
      <c r="E33" s="323"/>
      <c r="F33" s="324"/>
      <c r="G33" s="159" t="str">
        <f>OBVEZE!C5</f>
        <v>V001</v>
      </c>
      <c r="H33" s="182" t="s">
        <v>45</v>
      </c>
      <c r="I33" s="183">
        <f>OBVEZE!D5</f>
        <v>751503.47</v>
      </c>
      <c r="J33" s="4"/>
      <c r="K33" s="4"/>
      <c r="L33" s="4"/>
      <c r="M33" s="4"/>
      <c r="N33" s="4"/>
      <c r="O33" s="4"/>
      <c r="P33" s="4"/>
      <c r="Q33" s="4"/>
      <c r="R33" s="4"/>
      <c r="S33" s="4"/>
      <c r="T33" s="4"/>
      <c r="U33" s="4"/>
      <c r="V33" s="4"/>
      <c r="W33" s="4"/>
      <c r="X33" s="4"/>
    </row>
    <row r="34" spans="1:24" ht="12.75" customHeight="1" x14ac:dyDescent="0.2">
      <c r="A34" s="332"/>
      <c r="B34" s="316" t="str">
        <f>OBVEZE!B42</f>
        <v>Stanje obveza na kraju izvještajnog razdoblja (šifre V001+V002-V004) i (šifre V007+V009)</v>
      </c>
      <c r="C34" s="317"/>
      <c r="D34" s="317"/>
      <c r="E34" s="317"/>
      <c r="F34" s="318"/>
      <c r="G34" s="160" t="str">
        <f>OBVEZE!C42</f>
        <v>V006</v>
      </c>
      <c r="H34" s="176" t="s">
        <v>45</v>
      </c>
      <c r="I34" s="177">
        <f>OBVEZE!D42</f>
        <v>838605.55000000075</v>
      </c>
      <c r="J34" s="4"/>
      <c r="K34" s="4"/>
      <c r="L34" s="4"/>
      <c r="M34" s="4"/>
      <c r="N34" s="4"/>
      <c r="O34" s="4"/>
      <c r="P34" s="4"/>
      <c r="Q34" s="4"/>
      <c r="R34" s="4"/>
      <c r="S34" s="4"/>
      <c r="T34" s="4"/>
      <c r="U34" s="4"/>
      <c r="V34" s="4"/>
      <c r="W34" s="4"/>
      <c r="X34" s="4"/>
    </row>
    <row r="35" spans="1:24" ht="12.75" customHeight="1" x14ac:dyDescent="0.2">
      <c r="A35" s="332"/>
      <c r="B35" s="316" t="str">
        <f>OBVEZE!B43</f>
        <v>Stanje dospjelih obveza na kraju izvještajnog razdoblja (šifre V008+D23+D24 + 'D dio 25,26')</v>
      </c>
      <c r="C35" s="317"/>
      <c r="D35" s="317"/>
      <c r="E35" s="317"/>
      <c r="F35" s="318"/>
      <c r="G35" s="160" t="str">
        <f>OBVEZE!C43</f>
        <v>V007</v>
      </c>
      <c r="H35" s="176" t="s">
        <v>45</v>
      </c>
      <c r="I35" s="177">
        <f>OBVEZE!D43</f>
        <v>0</v>
      </c>
      <c r="J35" s="4"/>
      <c r="K35" s="4"/>
      <c r="L35" s="4"/>
      <c r="M35" s="4"/>
      <c r="N35" s="4"/>
      <c r="O35" s="4"/>
      <c r="P35" s="4"/>
      <c r="Q35" s="4"/>
      <c r="R35" s="4"/>
      <c r="S35" s="4"/>
      <c r="T35" s="4"/>
      <c r="U35" s="4"/>
      <c r="V35" s="4"/>
      <c r="W35" s="4"/>
      <c r="X35" s="4"/>
    </row>
    <row r="36" spans="1:24" ht="12.75" customHeight="1" x14ac:dyDescent="0.2">
      <c r="A36" s="333"/>
      <c r="B36" s="319" t="str">
        <f>OBVEZE!B101</f>
        <v>Stanje nedospjelih obveza na kraju izvještajnog razdoblja (šifre V010 + ND23 + ND24 + 'ND dio 25,26')</v>
      </c>
      <c r="C36" s="320"/>
      <c r="D36" s="320"/>
      <c r="E36" s="320"/>
      <c r="F36" s="321"/>
      <c r="G36" s="161" t="str">
        <f>OBVEZE!C101</f>
        <v>V009</v>
      </c>
      <c r="H36" s="180" t="s">
        <v>45</v>
      </c>
      <c r="I36" s="181">
        <f>OBVEZE!D101</f>
        <v>838605.55</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5" t="s">
        <v>46</v>
      </c>
      <c r="I39" s="315"/>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22" zoomScaleNormal="100" workbookViewId="0">
      <selection activeCell="D652" sqref="D65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3" t="s">
        <v>47</v>
      </c>
      <c r="B2" s="354"/>
      <c r="C2" s="354"/>
      <c r="D2" s="354"/>
      <c r="E2" s="354"/>
      <c r="F2" s="354"/>
    </row>
    <row r="3" spans="1:25" s="224" customFormat="1" ht="48" x14ac:dyDescent="0.2">
      <c r="A3" s="310" t="s">
        <v>48</v>
      </c>
      <c r="B3" s="311" t="s">
        <v>40</v>
      </c>
      <c r="C3" s="285" t="s">
        <v>41</v>
      </c>
      <c r="D3" s="311" t="s">
        <v>49</v>
      </c>
      <c r="E3" s="311" t="s">
        <v>50</v>
      </c>
      <c r="F3" s="286"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5" t="s">
        <v>53</v>
      </c>
      <c r="B5" s="356"/>
      <c r="C5" s="216"/>
      <c r="D5" s="74"/>
      <c r="E5" s="74"/>
      <c r="F5" s="61"/>
    </row>
    <row r="6" spans="1:25" ht="12.75" customHeight="1" x14ac:dyDescent="0.2">
      <c r="A6" s="55">
        <v>6</v>
      </c>
      <c r="B6" s="87" t="s">
        <v>54</v>
      </c>
      <c r="C6" s="52" t="s">
        <v>55</v>
      </c>
      <c r="D6" s="53">
        <f>D7+D44+D50+D82+D106+D124+D133+D139</f>
        <v>9073847</v>
      </c>
      <c r="E6" s="53">
        <f>E7+E44+E50+E82+E106+E124+E133+E139</f>
        <v>10101464.68</v>
      </c>
      <c r="F6" s="54">
        <f t="shared" ref="F6:F131" si="0">IF(D6&lt;&gt;0,IF(E6/D6&gt;=100,"&gt;&gt;100",E6/D6*100),"-")</f>
        <v>111.32504967297774</v>
      </c>
    </row>
    <row r="7" spans="1:25" ht="12.75" customHeight="1" x14ac:dyDescent="0.2">
      <c r="A7" s="55">
        <v>61</v>
      </c>
      <c r="B7" s="309" t="s">
        <v>56</v>
      </c>
      <c r="C7" s="52" t="s">
        <v>57</v>
      </c>
      <c r="D7" s="53">
        <f t="shared" ref="D7:E7" si="1">D8+D17+D23+D29+D37+D40</f>
        <v>0</v>
      </c>
      <c r="E7" s="53">
        <f t="shared" si="1"/>
        <v>0</v>
      </c>
      <c r="F7" s="54" t="str">
        <f t="shared" si="0"/>
        <v>-</v>
      </c>
    </row>
    <row r="8" spans="1:25" ht="12.75" customHeight="1" x14ac:dyDescent="0.2">
      <c r="A8" s="55">
        <v>611</v>
      </c>
      <c r="B8" s="87" t="s">
        <v>58</v>
      </c>
      <c r="C8" s="52" t="s">
        <v>59</v>
      </c>
      <c r="D8" s="53">
        <f t="shared" ref="D8:E8" si="2">SUM(D9:D14)-D15-D16</f>
        <v>0</v>
      </c>
      <c r="E8" s="53">
        <f t="shared" si="2"/>
        <v>0</v>
      </c>
      <c r="F8" s="54" t="str">
        <f t="shared" si="0"/>
        <v>-</v>
      </c>
    </row>
    <row r="9" spans="1:25" ht="12.75" customHeight="1" x14ac:dyDescent="0.2">
      <c r="A9" s="55">
        <v>6111</v>
      </c>
      <c r="B9" s="87" t="s">
        <v>60</v>
      </c>
      <c r="C9" s="52" t="s">
        <v>61</v>
      </c>
      <c r="D9" s="244"/>
      <c r="E9" s="244"/>
      <c r="F9" s="54" t="str">
        <f t="shared" si="0"/>
        <v>-</v>
      </c>
    </row>
    <row r="10" spans="1:25" ht="12.75" customHeight="1" x14ac:dyDescent="0.2">
      <c r="A10" s="55">
        <v>6112</v>
      </c>
      <c r="B10" s="87" t="s">
        <v>62</v>
      </c>
      <c r="C10" s="52" t="s">
        <v>63</v>
      </c>
      <c r="D10" s="244"/>
      <c r="E10" s="244"/>
      <c r="F10" s="54" t="str">
        <f t="shared" si="0"/>
        <v>-</v>
      </c>
    </row>
    <row r="11" spans="1:25" ht="12.75" customHeight="1" x14ac:dyDescent="0.2">
      <c r="A11" s="55">
        <v>6113</v>
      </c>
      <c r="B11" s="87" t="s">
        <v>64</v>
      </c>
      <c r="C11" s="52" t="s">
        <v>65</v>
      </c>
      <c r="D11" s="244"/>
      <c r="E11" s="244"/>
      <c r="F11" s="54" t="str">
        <f t="shared" si="0"/>
        <v>-</v>
      </c>
    </row>
    <row r="12" spans="1:25" ht="12.75" customHeight="1" x14ac:dyDescent="0.2">
      <c r="A12" s="55">
        <v>6114</v>
      </c>
      <c r="B12" s="87" t="s">
        <v>66</v>
      </c>
      <c r="C12" s="52" t="s">
        <v>67</v>
      </c>
      <c r="D12" s="244"/>
      <c r="E12" s="244"/>
      <c r="F12" s="54" t="str">
        <f t="shared" si="0"/>
        <v>-</v>
      </c>
    </row>
    <row r="13" spans="1:25" ht="12.75" customHeight="1" x14ac:dyDescent="0.2">
      <c r="A13" s="55">
        <v>6115</v>
      </c>
      <c r="B13" s="87" t="s">
        <v>68</v>
      </c>
      <c r="C13" s="52" t="s">
        <v>69</v>
      </c>
      <c r="D13" s="244"/>
      <c r="E13" s="244"/>
      <c r="F13" s="54" t="str">
        <f t="shared" si="0"/>
        <v>-</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c r="E15" s="244"/>
      <c r="F15" s="54" t="str">
        <f t="shared" si="0"/>
        <v>-</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0</v>
      </c>
      <c r="E23" s="53">
        <f t="shared" si="4"/>
        <v>0</v>
      </c>
      <c r="F23" s="54" t="str">
        <f t="shared" si="0"/>
        <v>-</v>
      </c>
    </row>
    <row r="24" spans="1:6" ht="12.75" customHeight="1" x14ac:dyDescent="0.2">
      <c r="A24" s="55">
        <v>6131</v>
      </c>
      <c r="B24" s="87" t="s">
        <v>90</v>
      </c>
      <c r="C24" s="52" t="s">
        <v>91</v>
      </c>
      <c r="D24" s="244"/>
      <c r="E24" s="244"/>
      <c r="F24" s="54" t="str">
        <f t="shared" si="0"/>
        <v>-</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c r="E27" s="244"/>
      <c r="F27" s="54" t="str">
        <f t="shared" si="0"/>
        <v>-</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0</v>
      </c>
      <c r="E29" s="53">
        <f t="shared" si="5"/>
        <v>0</v>
      </c>
      <c r="F29" s="54" t="str">
        <f t="shared" si="0"/>
        <v>-</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c r="E31" s="244"/>
      <c r="F31" s="54" t="str">
        <f t="shared" si="0"/>
        <v>-</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c r="E33" s="244"/>
      <c r="F33" s="54" t="str">
        <f t="shared" si="0"/>
        <v>-</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8626121</v>
      </c>
      <c r="E50" s="53">
        <f>E51+E54+E59+E62+E65+E68+E71+E74+E77</f>
        <v>9205312.9399999995</v>
      </c>
      <c r="F50" s="54">
        <f t="shared" si="0"/>
        <v>106.71439619268035</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4" x14ac:dyDescent="0.2">
      <c r="A59" s="55">
        <v>633</v>
      </c>
      <c r="B59" s="88" t="s">
        <v>160</v>
      </c>
      <c r="C59" s="52" t="s">
        <v>161</v>
      </c>
      <c r="D59" s="53">
        <f t="shared" ref="D59:E59" si="12">SUM(D60:D61)</f>
        <v>0</v>
      </c>
      <c r="E59" s="53">
        <f t="shared" si="12"/>
        <v>0</v>
      </c>
      <c r="F59" s="54" t="str">
        <f t="shared" si="0"/>
        <v>-</v>
      </c>
    </row>
    <row r="60" spans="1:6" ht="24" x14ac:dyDescent="0.2">
      <c r="A60" s="55">
        <v>6331</v>
      </c>
      <c r="B60" s="88" t="s">
        <v>162</v>
      </c>
      <c r="C60" s="52" t="s">
        <v>163</v>
      </c>
      <c r="D60" s="244"/>
      <c r="E60" s="244"/>
      <c r="F60" s="54" t="str">
        <f t="shared" si="0"/>
        <v>-</v>
      </c>
    </row>
    <row r="61" spans="1:6" ht="24" x14ac:dyDescent="0.2">
      <c r="A61" s="55">
        <v>6332</v>
      </c>
      <c r="B61" s="88" t="s">
        <v>164</v>
      </c>
      <c r="C61" s="52" t="s">
        <v>165</v>
      </c>
      <c r="D61" s="244"/>
      <c r="E61" s="244"/>
      <c r="F61" s="54" t="str">
        <f t="shared" si="0"/>
        <v>-</v>
      </c>
    </row>
    <row r="62" spans="1:6" ht="12.75" customHeight="1" x14ac:dyDescent="0.2">
      <c r="A62" s="55">
        <v>634</v>
      </c>
      <c r="B62" s="87" t="s">
        <v>166</v>
      </c>
      <c r="C62" s="52" t="s">
        <v>167</v>
      </c>
      <c r="D62" s="53">
        <f t="shared" ref="D62:E62" si="13">SUM(D63:D64)</f>
        <v>101890</v>
      </c>
      <c r="E62" s="53">
        <f t="shared" si="13"/>
        <v>111967.08</v>
      </c>
      <c r="F62" s="54">
        <f t="shared" si="0"/>
        <v>109.89015605064284</v>
      </c>
    </row>
    <row r="63" spans="1:6" ht="12.75" customHeight="1" x14ac:dyDescent="0.2">
      <c r="A63" s="55">
        <v>6341</v>
      </c>
      <c r="B63" s="87" t="s">
        <v>168</v>
      </c>
      <c r="C63" s="52" t="s">
        <v>169</v>
      </c>
      <c r="D63" s="244">
        <v>101890</v>
      </c>
      <c r="E63" s="244">
        <v>111967.08</v>
      </c>
      <c r="F63" s="54">
        <f t="shared" si="0"/>
        <v>109.89015605064284</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8503792</v>
      </c>
      <c r="E68" s="53">
        <f t="shared" si="15"/>
        <v>9052727.2400000002</v>
      </c>
      <c r="F68" s="54">
        <f t="shared" si="0"/>
        <v>106.45518187650873</v>
      </c>
    </row>
    <row r="69" spans="1:6" ht="12.75" customHeight="1" x14ac:dyDescent="0.2">
      <c r="A69" s="55" t="s">
        <v>180</v>
      </c>
      <c r="B69" s="87" t="s">
        <v>181</v>
      </c>
      <c r="C69" s="52" t="s">
        <v>180</v>
      </c>
      <c r="D69" s="244">
        <v>8497792</v>
      </c>
      <c r="E69" s="244">
        <v>9046727.2400000002</v>
      </c>
      <c r="F69" s="54">
        <f t="shared" si="0"/>
        <v>106.45973965943153</v>
      </c>
    </row>
    <row r="70" spans="1:6" ht="24" x14ac:dyDescent="0.2">
      <c r="A70" s="55" t="s">
        <v>182</v>
      </c>
      <c r="B70" s="87" t="s">
        <v>183</v>
      </c>
      <c r="C70" s="52" t="s">
        <v>182</v>
      </c>
      <c r="D70" s="244">
        <v>6000</v>
      </c>
      <c r="E70" s="244">
        <v>6000</v>
      </c>
      <c r="F70" s="54">
        <f t="shared" si="0"/>
        <v>100</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0</v>
      </c>
      <c r="E74" s="53">
        <f t="shared" si="17"/>
        <v>0</v>
      </c>
      <c r="F74" s="54" t="str">
        <f t="shared" si="0"/>
        <v>-</v>
      </c>
    </row>
    <row r="75" spans="1:6" ht="12.75" customHeight="1" x14ac:dyDescent="0.2">
      <c r="A75" s="55" t="s">
        <v>192</v>
      </c>
      <c r="B75" s="87" t="s">
        <v>193</v>
      </c>
      <c r="C75" s="52" t="s">
        <v>192</v>
      </c>
      <c r="D75" s="244"/>
      <c r="E75" s="244"/>
      <c r="F75" s="54" t="str">
        <f t="shared" si="0"/>
        <v>-</v>
      </c>
    </row>
    <row r="76" spans="1:6" ht="12.75" customHeight="1" x14ac:dyDescent="0.2">
      <c r="A76" s="55" t="s">
        <v>194</v>
      </c>
      <c r="B76" s="87" t="s">
        <v>195</v>
      </c>
      <c r="C76" s="52" t="s">
        <v>194</v>
      </c>
      <c r="D76" s="244"/>
      <c r="E76" s="244"/>
      <c r="F76" s="54" t="str">
        <f t="shared" si="0"/>
        <v>-</v>
      </c>
    </row>
    <row r="77" spans="1:6" ht="24" x14ac:dyDescent="0.2">
      <c r="A77" s="55" t="s">
        <v>196</v>
      </c>
      <c r="B77" s="87" t="s">
        <v>197</v>
      </c>
      <c r="C77" s="52" t="s">
        <v>196</v>
      </c>
      <c r="D77" s="53">
        <f t="shared" ref="D77:E77" si="18">SUM(D78:D81)</f>
        <v>20439</v>
      </c>
      <c r="E77" s="53">
        <f t="shared" si="18"/>
        <v>40618.620000000003</v>
      </c>
      <c r="F77" s="54">
        <f t="shared" si="0"/>
        <v>198.73095552619992</v>
      </c>
    </row>
    <row r="78" spans="1:6" ht="12.75" customHeight="1" x14ac:dyDescent="0.2">
      <c r="A78" s="55">
        <v>6391</v>
      </c>
      <c r="B78" s="87" t="s">
        <v>198</v>
      </c>
      <c r="C78" s="52" t="s">
        <v>199</v>
      </c>
      <c r="D78" s="244"/>
      <c r="E78" s="244"/>
      <c r="F78" s="54" t="str">
        <f t="shared" si="0"/>
        <v>-</v>
      </c>
    </row>
    <row r="79" spans="1:6" ht="12.75" customHeight="1" x14ac:dyDescent="0.2">
      <c r="A79" s="55">
        <v>6392</v>
      </c>
      <c r="B79" s="87" t="s">
        <v>200</v>
      </c>
      <c r="C79" s="52" t="s">
        <v>201</v>
      </c>
      <c r="D79" s="244"/>
      <c r="E79" s="244"/>
      <c r="F79" s="54" t="str">
        <f t="shared" si="0"/>
        <v>-</v>
      </c>
    </row>
    <row r="80" spans="1:6" ht="24" x14ac:dyDescent="0.2">
      <c r="A80" s="55">
        <v>6393</v>
      </c>
      <c r="B80" s="87" t="s">
        <v>202</v>
      </c>
      <c r="C80" s="52" t="s">
        <v>203</v>
      </c>
      <c r="D80" s="244">
        <v>20439</v>
      </c>
      <c r="E80" s="244">
        <v>40618.620000000003</v>
      </c>
      <c r="F80" s="54">
        <f t="shared" si="0"/>
        <v>198.73095552619992</v>
      </c>
    </row>
    <row r="81" spans="1:6" ht="24"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1</v>
      </c>
      <c r="E82" s="53">
        <f t="shared" si="19"/>
        <v>0.67</v>
      </c>
      <c r="F82" s="54">
        <f t="shared" si="0"/>
        <v>67</v>
      </c>
    </row>
    <row r="83" spans="1:6" ht="12.75" customHeight="1" x14ac:dyDescent="0.2">
      <c r="A83" s="55">
        <v>641</v>
      </c>
      <c r="B83" s="87" t="s">
        <v>208</v>
      </c>
      <c r="C83" s="52" t="s">
        <v>209</v>
      </c>
      <c r="D83" s="53">
        <f t="shared" ref="D83:E83" si="20">SUM(D84:D90)</f>
        <v>1</v>
      </c>
      <c r="E83" s="53">
        <f t="shared" si="20"/>
        <v>0.67</v>
      </c>
      <c r="F83" s="54">
        <f t="shared" si="0"/>
        <v>67</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v>1</v>
      </c>
      <c r="E85" s="244">
        <v>0.67</v>
      </c>
      <c r="F85" s="54">
        <f t="shared" si="0"/>
        <v>67</v>
      </c>
    </row>
    <row r="86" spans="1:6" ht="12.75" customHeight="1" x14ac:dyDescent="0.2">
      <c r="A86" s="55">
        <v>6414</v>
      </c>
      <c r="B86" s="87" t="s">
        <v>214</v>
      </c>
      <c r="C86" s="52" t="s">
        <v>215</v>
      </c>
      <c r="D86" s="244"/>
      <c r="E86" s="244"/>
      <c r="F86" s="54" t="str">
        <f t="shared" si="0"/>
        <v>-</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0</v>
      </c>
      <c r="E91" s="53">
        <f t="shared" si="21"/>
        <v>0</v>
      </c>
      <c r="F91" s="54" t="str">
        <f t="shared" si="0"/>
        <v>-</v>
      </c>
    </row>
    <row r="92" spans="1:6" ht="12.75" customHeight="1" x14ac:dyDescent="0.2">
      <c r="A92" s="55">
        <v>6421</v>
      </c>
      <c r="B92" s="87" t="s">
        <v>226</v>
      </c>
      <c r="C92" s="52" t="s">
        <v>227</v>
      </c>
      <c r="D92" s="244"/>
      <c r="E92" s="244"/>
      <c r="F92" s="54" t="str">
        <f t="shared" si="0"/>
        <v>-</v>
      </c>
    </row>
    <row r="93" spans="1:6" ht="12.75" customHeight="1" x14ac:dyDescent="0.2">
      <c r="A93" s="55">
        <v>6422</v>
      </c>
      <c r="B93" s="87" t="s">
        <v>228</v>
      </c>
      <c r="C93" s="52" t="s">
        <v>229</v>
      </c>
      <c r="D93" s="244"/>
      <c r="E93" s="244"/>
      <c r="F93" s="54" t="str">
        <f t="shared" si="0"/>
        <v>-</v>
      </c>
    </row>
    <row r="94" spans="1:6" ht="12.75" customHeight="1" x14ac:dyDescent="0.2">
      <c r="A94" s="55">
        <v>6423</v>
      </c>
      <c r="B94" s="87" t="s">
        <v>230</v>
      </c>
      <c r="C94" s="52" t="s">
        <v>231</v>
      </c>
      <c r="D94" s="244"/>
      <c r="E94" s="244"/>
      <c r="F94" s="54" t="str">
        <f t="shared" si="0"/>
        <v>-</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c r="E97" s="244"/>
      <c r="F97" s="54" t="str">
        <f t="shared" si="0"/>
        <v>-</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0</v>
      </c>
      <c r="E106" s="53">
        <f t="shared" si="23"/>
        <v>0</v>
      </c>
      <c r="F106" s="54" t="str">
        <f t="shared" si="0"/>
        <v>-</v>
      </c>
    </row>
    <row r="107" spans="1:6" ht="12.75" customHeight="1" x14ac:dyDescent="0.2">
      <c r="A107" s="55">
        <v>651</v>
      </c>
      <c r="B107" s="87" t="s">
        <v>256</v>
      </c>
      <c r="C107" s="52" t="s">
        <v>257</v>
      </c>
      <c r="D107" s="53">
        <f t="shared" ref="D107:E107" si="24">SUM(D108:D111)</f>
        <v>0</v>
      </c>
      <c r="E107" s="53">
        <f t="shared" si="24"/>
        <v>0</v>
      </c>
      <c r="F107" s="54" t="str">
        <f t="shared" si="0"/>
        <v>-</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c r="E110" s="244"/>
      <c r="F110" s="54" t="str">
        <f t="shared" si="0"/>
        <v>-</v>
      </c>
    </row>
    <row r="111" spans="1:6" ht="12.75" customHeight="1" x14ac:dyDescent="0.2">
      <c r="A111" s="55">
        <v>6514</v>
      </c>
      <c r="B111" s="87" t="s">
        <v>264</v>
      </c>
      <c r="C111" s="52" t="s">
        <v>265</v>
      </c>
      <c r="D111" s="244"/>
      <c r="E111" s="244"/>
      <c r="F111" s="54" t="str">
        <f t="shared" si="0"/>
        <v>-</v>
      </c>
    </row>
    <row r="112" spans="1:6" ht="12.75" customHeight="1" x14ac:dyDescent="0.2">
      <c r="A112" s="55">
        <v>652</v>
      </c>
      <c r="B112" s="87" t="s">
        <v>266</v>
      </c>
      <c r="C112" s="52" t="s">
        <v>267</v>
      </c>
      <c r="D112" s="53">
        <f t="shared" ref="D112:E112" si="25">SUM(D113:D119)</f>
        <v>0</v>
      </c>
      <c r="E112" s="53">
        <f t="shared" si="25"/>
        <v>0</v>
      </c>
      <c r="F112" s="54" t="str">
        <f t="shared" si="0"/>
        <v>-</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c r="E114" s="244"/>
      <c r="F114" s="54" t="str">
        <f t="shared" si="0"/>
        <v>-</v>
      </c>
    </row>
    <row r="115" spans="1:6" ht="12.75" customHeight="1" x14ac:dyDescent="0.2">
      <c r="A115" s="55">
        <v>6524</v>
      </c>
      <c r="B115" s="87" t="s">
        <v>272</v>
      </c>
      <c r="C115" s="52" t="s">
        <v>273</v>
      </c>
      <c r="D115" s="244"/>
      <c r="E115" s="244"/>
      <c r="F115" s="54" t="str">
        <f t="shared" si="0"/>
        <v>-</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c r="E117" s="244">
        <v>0</v>
      </c>
      <c r="F117" s="54" t="str">
        <f t="shared" si="0"/>
        <v>-</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0</v>
      </c>
      <c r="E120" s="53">
        <f t="shared" si="26"/>
        <v>0</v>
      </c>
      <c r="F120" s="54" t="str">
        <f t="shared" si="0"/>
        <v>-</v>
      </c>
    </row>
    <row r="121" spans="1:6" ht="12.75" customHeight="1" x14ac:dyDescent="0.2">
      <c r="A121" s="55">
        <v>6531</v>
      </c>
      <c r="B121" s="87" t="s">
        <v>284</v>
      </c>
      <c r="C121" s="52" t="s">
        <v>285</v>
      </c>
      <c r="D121" s="244"/>
      <c r="E121" s="244"/>
      <c r="F121" s="54" t="str">
        <f t="shared" si="0"/>
        <v>-</v>
      </c>
    </row>
    <row r="122" spans="1:6" ht="12.75" customHeight="1" x14ac:dyDescent="0.2">
      <c r="A122" s="55">
        <v>6532</v>
      </c>
      <c r="B122" s="87" t="s">
        <v>286</v>
      </c>
      <c r="C122" s="52" t="s">
        <v>287</v>
      </c>
      <c r="D122" s="244"/>
      <c r="E122" s="244"/>
      <c r="F122" s="54" t="str">
        <f t="shared" si="0"/>
        <v>-</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f t="shared" ref="D124:E124" si="27">D125+D128</f>
        <v>44673</v>
      </c>
      <c r="E124" s="53">
        <f t="shared" si="27"/>
        <v>139389.63</v>
      </c>
      <c r="F124" s="54">
        <f t="shared" si="0"/>
        <v>312.02209388221075</v>
      </c>
    </row>
    <row r="125" spans="1:6" ht="12.75" customHeight="1" x14ac:dyDescent="0.2">
      <c r="A125" s="55">
        <v>661</v>
      </c>
      <c r="B125" s="88" t="s">
        <v>292</v>
      </c>
      <c r="C125" s="52" t="s">
        <v>293</v>
      </c>
      <c r="D125" s="53">
        <f t="shared" ref="D125:E125" si="28">SUM(D126:D127)</f>
        <v>44673</v>
      </c>
      <c r="E125" s="53">
        <f t="shared" si="28"/>
        <v>54917</v>
      </c>
      <c r="F125" s="54">
        <f t="shared" si="0"/>
        <v>122.93107693685224</v>
      </c>
    </row>
    <row r="126" spans="1:6" ht="12.75" customHeight="1" x14ac:dyDescent="0.2">
      <c r="A126" s="55">
        <v>6614</v>
      </c>
      <c r="B126" s="88" t="s">
        <v>294</v>
      </c>
      <c r="C126" s="52" t="s">
        <v>295</v>
      </c>
      <c r="D126" s="244"/>
      <c r="E126" s="244"/>
      <c r="F126" s="54" t="str">
        <f t="shared" si="0"/>
        <v>-</v>
      </c>
    </row>
    <row r="127" spans="1:6" ht="12.75" customHeight="1" x14ac:dyDescent="0.2">
      <c r="A127" s="55">
        <v>6615</v>
      </c>
      <c r="B127" s="88" t="s">
        <v>296</v>
      </c>
      <c r="C127" s="52" t="s">
        <v>297</v>
      </c>
      <c r="D127" s="244">
        <v>44673</v>
      </c>
      <c r="E127" s="244">
        <v>54917</v>
      </c>
      <c r="F127" s="54">
        <f t="shared" si="0"/>
        <v>122.93107693685224</v>
      </c>
    </row>
    <row r="128" spans="1:6" ht="24" x14ac:dyDescent="0.2">
      <c r="A128" s="55">
        <v>663</v>
      </c>
      <c r="B128" s="233" t="s">
        <v>298</v>
      </c>
      <c r="C128" s="52" t="s">
        <v>299</v>
      </c>
      <c r="D128" s="53">
        <f t="shared" ref="D128:E128" si="29">SUM(D129:D132)</f>
        <v>0</v>
      </c>
      <c r="E128" s="53">
        <f t="shared" si="29"/>
        <v>84472.63</v>
      </c>
      <c r="F128" s="54" t="str">
        <f t="shared" si="0"/>
        <v>-</v>
      </c>
    </row>
    <row r="129" spans="1:6" ht="12.75" customHeight="1" x14ac:dyDescent="0.2">
      <c r="A129" s="55">
        <v>6631</v>
      </c>
      <c r="B129" s="88" t="s">
        <v>300</v>
      </c>
      <c r="C129" s="52" t="s">
        <v>301</v>
      </c>
      <c r="D129" s="244"/>
      <c r="E129" s="244">
        <v>84472.63</v>
      </c>
      <c r="F129" s="54" t="str">
        <f t="shared" si="0"/>
        <v>-</v>
      </c>
    </row>
    <row r="130" spans="1:6" ht="12.75" customHeight="1" x14ac:dyDescent="0.2">
      <c r="A130" s="55">
        <v>6632</v>
      </c>
      <c r="B130" s="234" t="s">
        <v>302</v>
      </c>
      <c r="C130" s="52" t="s">
        <v>303</v>
      </c>
      <c r="D130" s="244"/>
      <c r="E130" s="244"/>
      <c r="F130" s="54" t="str">
        <f t="shared" si="0"/>
        <v>-</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403052</v>
      </c>
      <c r="E133" s="53">
        <f t="shared" si="30"/>
        <v>756761.44</v>
      </c>
      <c r="F133" s="54">
        <f t="shared" ref="F133:F223" si="31">IF(D133&lt;&gt;0,IF(E133/D133&gt;=100,"&gt;&gt;100",E133/D133*100),"-")</f>
        <v>187.75776822841718</v>
      </c>
    </row>
    <row r="134" spans="1:6" ht="24" x14ac:dyDescent="0.2">
      <c r="A134" s="55">
        <v>671</v>
      </c>
      <c r="B134" s="234" t="s">
        <v>310</v>
      </c>
      <c r="C134" s="52" t="s">
        <v>311</v>
      </c>
      <c r="D134" s="53">
        <f t="shared" ref="D134:E134" si="32">SUM(D135:D137)</f>
        <v>403052</v>
      </c>
      <c r="E134" s="53">
        <f t="shared" si="32"/>
        <v>756761.44</v>
      </c>
      <c r="F134" s="54">
        <f t="shared" si="31"/>
        <v>187.75776822841718</v>
      </c>
    </row>
    <row r="135" spans="1:6" ht="12.75" customHeight="1" x14ac:dyDescent="0.2">
      <c r="A135" s="55">
        <v>6711</v>
      </c>
      <c r="B135" s="87" t="s">
        <v>312</v>
      </c>
      <c r="C135" s="52" t="s">
        <v>313</v>
      </c>
      <c r="D135" s="244">
        <v>396787</v>
      </c>
      <c r="E135" s="244">
        <v>593151.13</v>
      </c>
      <c r="F135" s="54">
        <f t="shared" si="31"/>
        <v>149.48854927202757</v>
      </c>
    </row>
    <row r="136" spans="1:6" ht="24" x14ac:dyDescent="0.2">
      <c r="A136" s="55">
        <v>6712</v>
      </c>
      <c r="B136" s="234" t="s">
        <v>314</v>
      </c>
      <c r="C136" s="52" t="s">
        <v>315</v>
      </c>
      <c r="D136" s="244">
        <v>6265</v>
      </c>
      <c r="E136" s="244">
        <v>163610.31</v>
      </c>
      <c r="F136" s="54">
        <f t="shared" si="31"/>
        <v>2611.4973663208298</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0</v>
      </c>
      <c r="E139" s="53">
        <f t="shared" si="33"/>
        <v>0</v>
      </c>
      <c r="F139" s="54" t="str">
        <f t="shared" si="31"/>
        <v>-</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c r="E150" s="244"/>
      <c r="F150" s="54" t="str">
        <f t="shared" si="31"/>
        <v>-</v>
      </c>
    </row>
    <row r="151" spans="1:6" ht="12.75" customHeight="1" x14ac:dyDescent="0.2">
      <c r="A151" s="55">
        <v>3</v>
      </c>
      <c r="B151" s="87" t="s">
        <v>344</v>
      </c>
      <c r="C151" s="52" t="s">
        <v>52</v>
      </c>
      <c r="D151" s="53">
        <f t="shared" ref="D151:E151" si="35">D152+D163+D196+D215+D224+D252+D263</f>
        <v>9052757</v>
      </c>
      <c r="E151" s="53">
        <f t="shared" si="35"/>
        <v>9813894.5800000001</v>
      </c>
      <c r="F151" s="54">
        <f t="shared" si="31"/>
        <v>108.40779864078975</v>
      </c>
    </row>
    <row r="152" spans="1:6" ht="12.75" customHeight="1" x14ac:dyDescent="0.2">
      <c r="A152" s="55">
        <v>31</v>
      </c>
      <c r="B152" s="87" t="s">
        <v>345</v>
      </c>
      <c r="C152" s="52" t="s">
        <v>346</v>
      </c>
      <c r="D152" s="53">
        <f t="shared" ref="D152:E152" si="36">D153+D158+D159</f>
        <v>8441293</v>
      </c>
      <c r="E152" s="53">
        <f t="shared" si="36"/>
        <v>9013893.8800000008</v>
      </c>
      <c r="F152" s="54">
        <f t="shared" si="31"/>
        <v>106.78333141617048</v>
      </c>
    </row>
    <row r="153" spans="1:6" ht="12.75" customHeight="1" x14ac:dyDescent="0.2">
      <c r="A153" s="55">
        <v>311</v>
      </c>
      <c r="B153" s="87" t="s">
        <v>347</v>
      </c>
      <c r="C153" s="52" t="s">
        <v>348</v>
      </c>
      <c r="D153" s="53">
        <f t="shared" ref="D153:E153" si="37">SUM(D154:D157)</f>
        <v>7013999</v>
      </c>
      <c r="E153" s="53">
        <f t="shared" si="37"/>
        <v>7464726.4400000004</v>
      </c>
      <c r="F153" s="54">
        <f t="shared" si="31"/>
        <v>106.42611212234276</v>
      </c>
    </row>
    <row r="154" spans="1:6" ht="12.75" customHeight="1" x14ac:dyDescent="0.2">
      <c r="A154" s="55">
        <v>3111</v>
      </c>
      <c r="B154" s="87" t="s">
        <v>349</v>
      </c>
      <c r="C154" s="52" t="s">
        <v>350</v>
      </c>
      <c r="D154" s="244">
        <v>6963120</v>
      </c>
      <c r="E154" s="244">
        <v>7387525.5700000003</v>
      </c>
      <c r="F154" s="54">
        <f t="shared" si="31"/>
        <v>106.09504891485426</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50879</v>
      </c>
      <c r="E156" s="244">
        <v>77200.87</v>
      </c>
      <c r="F156" s="54">
        <f t="shared" si="31"/>
        <v>151.7342518524342</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278699</v>
      </c>
      <c r="E158" s="244">
        <v>329281.88</v>
      </c>
      <c r="F158" s="54">
        <f t="shared" si="31"/>
        <v>118.14964531627312</v>
      </c>
    </row>
    <row r="159" spans="1:6" ht="12.75" customHeight="1" x14ac:dyDescent="0.2">
      <c r="A159" s="55">
        <v>313</v>
      </c>
      <c r="B159" s="87" t="s">
        <v>359</v>
      </c>
      <c r="C159" s="52" t="s">
        <v>360</v>
      </c>
      <c r="D159" s="53">
        <f t="shared" ref="D159:E159" si="38">SUM(D160:D162)</f>
        <v>1148595</v>
      </c>
      <c r="E159" s="53">
        <f t="shared" si="38"/>
        <v>1219885.56</v>
      </c>
      <c r="F159" s="54">
        <f t="shared" si="31"/>
        <v>106.20676217465687</v>
      </c>
    </row>
    <row r="160" spans="1:6" ht="12.75" customHeight="1" x14ac:dyDescent="0.2">
      <c r="A160" s="55">
        <v>3131</v>
      </c>
      <c r="B160" s="87" t="s">
        <v>138</v>
      </c>
      <c r="C160" s="52" t="s">
        <v>361</v>
      </c>
      <c r="D160" s="244"/>
      <c r="E160" s="244"/>
      <c r="F160" s="54" t="str">
        <f t="shared" si="31"/>
        <v>-</v>
      </c>
    </row>
    <row r="161" spans="1:6" ht="12.75" customHeight="1" x14ac:dyDescent="0.2">
      <c r="A161" s="55">
        <v>3132</v>
      </c>
      <c r="B161" s="87" t="s">
        <v>362</v>
      </c>
      <c r="C161" s="52" t="s">
        <v>363</v>
      </c>
      <c r="D161" s="244">
        <v>1148595</v>
      </c>
      <c r="E161" s="244">
        <v>1219625.22</v>
      </c>
      <c r="F161" s="54">
        <f t="shared" si="31"/>
        <v>106.1840962219059</v>
      </c>
    </row>
    <row r="162" spans="1:6" ht="12.75" customHeight="1" x14ac:dyDescent="0.2">
      <c r="A162" s="55">
        <v>3133</v>
      </c>
      <c r="B162" s="87" t="s">
        <v>364</v>
      </c>
      <c r="C162" s="52" t="s">
        <v>365</v>
      </c>
      <c r="D162" s="244"/>
      <c r="E162" s="244">
        <v>260.33999999999997</v>
      </c>
      <c r="F162" s="54" t="str">
        <f t="shared" si="31"/>
        <v>-</v>
      </c>
    </row>
    <row r="163" spans="1:6" ht="12.75" customHeight="1" x14ac:dyDescent="0.2">
      <c r="A163" s="55">
        <v>32</v>
      </c>
      <c r="B163" s="87" t="s">
        <v>366</v>
      </c>
      <c r="C163" s="52" t="s">
        <v>367</v>
      </c>
      <c r="D163" s="53">
        <f t="shared" ref="D163:E163" si="39">D164+D169+D177+D187+D188</f>
        <v>596273</v>
      </c>
      <c r="E163" s="53">
        <f t="shared" si="39"/>
        <v>766100.08000000007</v>
      </c>
      <c r="F163" s="54">
        <f t="shared" si="31"/>
        <v>128.48143048570034</v>
      </c>
    </row>
    <row r="164" spans="1:6" ht="12.75" customHeight="1" x14ac:dyDescent="0.2">
      <c r="A164" s="55">
        <v>321</v>
      </c>
      <c r="B164" s="87" t="s">
        <v>368</v>
      </c>
      <c r="C164" s="52" t="s">
        <v>369</v>
      </c>
      <c r="D164" s="53">
        <f t="shared" ref="D164:E164" si="40">SUM(D165:D168)</f>
        <v>189699</v>
      </c>
      <c r="E164" s="53">
        <f t="shared" si="40"/>
        <v>250181.04</v>
      </c>
      <c r="F164" s="54">
        <f t="shared" si="31"/>
        <v>131.88316227286384</v>
      </c>
    </row>
    <row r="165" spans="1:6" ht="12.75" customHeight="1" x14ac:dyDescent="0.2">
      <c r="A165" s="55">
        <v>3211</v>
      </c>
      <c r="B165" s="87" t="s">
        <v>370</v>
      </c>
      <c r="C165" s="52" t="s">
        <v>371</v>
      </c>
      <c r="D165" s="244">
        <v>18345</v>
      </c>
      <c r="E165" s="244">
        <v>66176.160000000003</v>
      </c>
      <c r="F165" s="54">
        <f t="shared" si="31"/>
        <v>360.73131643499596</v>
      </c>
    </row>
    <row r="166" spans="1:6" ht="12.75" customHeight="1" x14ac:dyDescent="0.2">
      <c r="A166" s="55">
        <v>3212</v>
      </c>
      <c r="B166" s="87" t="s">
        <v>372</v>
      </c>
      <c r="C166" s="52" t="s">
        <v>373</v>
      </c>
      <c r="D166" s="244">
        <v>168192</v>
      </c>
      <c r="E166" s="244">
        <v>181729.88</v>
      </c>
      <c r="F166" s="54">
        <f t="shared" si="31"/>
        <v>108.04906297564689</v>
      </c>
    </row>
    <row r="167" spans="1:6" ht="12.75" customHeight="1" x14ac:dyDescent="0.2">
      <c r="A167" s="55">
        <v>3213</v>
      </c>
      <c r="B167" s="87" t="s">
        <v>374</v>
      </c>
      <c r="C167" s="52" t="s">
        <v>375</v>
      </c>
      <c r="D167" s="244">
        <v>3162</v>
      </c>
      <c r="E167" s="244">
        <v>2275</v>
      </c>
      <c r="F167" s="54">
        <f t="shared" si="31"/>
        <v>71.948134092346621</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109618</v>
      </c>
      <c r="E169" s="53">
        <f t="shared" si="41"/>
        <v>115877.54</v>
      </c>
      <c r="F169" s="54">
        <f t="shared" si="31"/>
        <v>105.7103212975971</v>
      </c>
    </row>
    <row r="170" spans="1:6" ht="12.75" customHeight="1" x14ac:dyDescent="0.2">
      <c r="A170" s="55">
        <v>3221</v>
      </c>
      <c r="B170" s="87" t="s">
        <v>380</v>
      </c>
      <c r="C170" s="52" t="s">
        <v>381</v>
      </c>
      <c r="D170" s="244">
        <v>55151</v>
      </c>
      <c r="E170" s="244">
        <v>75648.160000000003</v>
      </c>
      <c r="F170" s="54">
        <f t="shared" si="31"/>
        <v>137.1655273703106</v>
      </c>
    </row>
    <row r="171" spans="1:6" ht="12.75" customHeight="1" x14ac:dyDescent="0.2">
      <c r="A171" s="55">
        <v>3222</v>
      </c>
      <c r="B171" s="87" t="s">
        <v>382</v>
      </c>
      <c r="C171" s="52" t="s">
        <v>383</v>
      </c>
      <c r="D171" s="244">
        <v>34395</v>
      </c>
      <c r="E171" s="244">
        <v>29635.98</v>
      </c>
      <c r="F171" s="54">
        <f t="shared" si="31"/>
        <v>86.163628434365464</v>
      </c>
    </row>
    <row r="172" spans="1:6" ht="12.75" customHeight="1" x14ac:dyDescent="0.2">
      <c r="A172" s="55">
        <v>3223</v>
      </c>
      <c r="B172" s="87" t="s">
        <v>384</v>
      </c>
      <c r="C172" s="52" t="s">
        <v>385</v>
      </c>
      <c r="D172" s="244"/>
      <c r="E172" s="244"/>
      <c r="F172" s="54" t="str">
        <f t="shared" si="31"/>
        <v>-</v>
      </c>
    </row>
    <row r="173" spans="1:6" ht="12.75" customHeight="1" x14ac:dyDescent="0.2">
      <c r="A173" s="55">
        <v>3224</v>
      </c>
      <c r="B173" s="87" t="s">
        <v>386</v>
      </c>
      <c r="C173" s="52" t="s">
        <v>387</v>
      </c>
      <c r="D173" s="244">
        <v>4876</v>
      </c>
      <c r="E173" s="244">
        <v>5832.82</v>
      </c>
      <c r="F173" s="54">
        <f t="shared" si="31"/>
        <v>119.6230516817063</v>
      </c>
    </row>
    <row r="174" spans="1:6" ht="12.75" customHeight="1" x14ac:dyDescent="0.2">
      <c r="A174" s="55">
        <v>3225</v>
      </c>
      <c r="B174" s="87" t="s">
        <v>388</v>
      </c>
      <c r="C174" s="52" t="s">
        <v>389</v>
      </c>
      <c r="D174" s="244">
        <v>12019</v>
      </c>
      <c r="E174" s="244">
        <v>3713.08</v>
      </c>
      <c r="F174" s="54">
        <f t="shared" si="31"/>
        <v>30.893418753640066</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3177</v>
      </c>
      <c r="E176" s="244">
        <v>1047.5</v>
      </c>
      <c r="F176" s="54">
        <f t="shared" si="31"/>
        <v>32.971356625747561</v>
      </c>
    </row>
    <row r="177" spans="1:6" ht="12.75" customHeight="1" x14ac:dyDescent="0.2">
      <c r="A177" s="55">
        <v>323</v>
      </c>
      <c r="B177" s="87" t="s">
        <v>394</v>
      </c>
      <c r="C177" s="52" t="s">
        <v>395</v>
      </c>
      <c r="D177" s="53">
        <f t="shared" ref="D177:E177" si="42">SUM(D178:D186)</f>
        <v>267476</v>
      </c>
      <c r="E177" s="53">
        <f t="shared" si="42"/>
        <v>317646.71000000002</v>
      </c>
      <c r="F177" s="54">
        <f t="shared" si="31"/>
        <v>118.75708848644364</v>
      </c>
    </row>
    <row r="178" spans="1:6" ht="12.75" customHeight="1" x14ac:dyDescent="0.2">
      <c r="A178" s="55">
        <v>3231</v>
      </c>
      <c r="B178" s="87" t="s">
        <v>396</v>
      </c>
      <c r="C178" s="52" t="s">
        <v>397</v>
      </c>
      <c r="D178" s="244">
        <v>21465</v>
      </c>
      <c r="E178" s="244">
        <v>33695.22</v>
      </c>
      <c r="F178" s="54">
        <f t="shared" si="31"/>
        <v>156.97749825296995</v>
      </c>
    </row>
    <row r="179" spans="1:6" ht="12.75" customHeight="1" x14ac:dyDescent="0.2">
      <c r="A179" s="55">
        <v>3232</v>
      </c>
      <c r="B179" s="87" t="s">
        <v>398</v>
      </c>
      <c r="C179" s="52" t="s">
        <v>399</v>
      </c>
      <c r="D179" s="244">
        <v>1556</v>
      </c>
      <c r="E179" s="244">
        <v>1462.5</v>
      </c>
      <c r="F179" s="54">
        <f t="shared" si="31"/>
        <v>93.991002570694079</v>
      </c>
    </row>
    <row r="180" spans="1:6" ht="12.75" customHeight="1" x14ac:dyDescent="0.2">
      <c r="A180" s="55">
        <v>3233</v>
      </c>
      <c r="B180" s="87" t="s">
        <v>400</v>
      </c>
      <c r="C180" s="52" t="s">
        <v>401</v>
      </c>
      <c r="D180" s="244"/>
      <c r="E180" s="244">
        <v>18197.439999999999</v>
      </c>
      <c r="F180" s="54" t="str">
        <f t="shared" si="31"/>
        <v>-</v>
      </c>
    </row>
    <row r="181" spans="1:6" ht="12.75" customHeight="1" x14ac:dyDescent="0.2">
      <c r="A181" s="55">
        <v>3234</v>
      </c>
      <c r="B181" s="87" t="s">
        <v>402</v>
      </c>
      <c r="C181" s="52" t="s">
        <v>403</v>
      </c>
      <c r="D181" s="244">
        <v>68154</v>
      </c>
      <c r="E181" s="244">
        <v>76359.710000000006</v>
      </c>
      <c r="F181" s="54">
        <f t="shared" si="31"/>
        <v>112.03995363441619</v>
      </c>
    </row>
    <row r="182" spans="1:6" ht="12.75" customHeight="1" x14ac:dyDescent="0.2">
      <c r="A182" s="55">
        <v>3235</v>
      </c>
      <c r="B182" s="87" t="s">
        <v>404</v>
      </c>
      <c r="C182" s="52" t="s">
        <v>405</v>
      </c>
      <c r="D182" s="244">
        <v>16502</v>
      </c>
      <c r="E182" s="244">
        <v>21691.56</v>
      </c>
      <c r="F182" s="54">
        <f t="shared" si="31"/>
        <v>131.4480669009817</v>
      </c>
    </row>
    <row r="183" spans="1:6" ht="12.75" customHeight="1" x14ac:dyDescent="0.2">
      <c r="A183" s="55">
        <v>3236</v>
      </c>
      <c r="B183" s="87" t="s">
        <v>406</v>
      </c>
      <c r="C183" s="52" t="s">
        <v>407</v>
      </c>
      <c r="D183" s="244">
        <v>21970</v>
      </c>
      <c r="E183" s="244">
        <v>31540</v>
      </c>
      <c r="F183" s="54">
        <f t="shared" si="31"/>
        <v>143.55939918070095</v>
      </c>
    </row>
    <row r="184" spans="1:6" ht="12.75" customHeight="1" x14ac:dyDescent="0.2">
      <c r="A184" s="55">
        <v>3237</v>
      </c>
      <c r="B184" s="87" t="s">
        <v>408</v>
      </c>
      <c r="C184" s="52" t="s">
        <v>409</v>
      </c>
      <c r="D184" s="244">
        <v>98972</v>
      </c>
      <c r="E184" s="244">
        <v>115499.64</v>
      </c>
      <c r="F184" s="54">
        <f t="shared" si="31"/>
        <v>116.69930889544517</v>
      </c>
    </row>
    <row r="185" spans="1:6" ht="12.75" customHeight="1" x14ac:dyDescent="0.2">
      <c r="A185" s="55">
        <v>3238</v>
      </c>
      <c r="B185" s="87" t="s">
        <v>410</v>
      </c>
      <c r="C185" s="52" t="s">
        <v>411</v>
      </c>
      <c r="D185" s="244">
        <v>24893</v>
      </c>
      <c r="E185" s="244">
        <v>16075.64</v>
      </c>
      <c r="F185" s="54">
        <f t="shared" si="31"/>
        <v>64.578957939983127</v>
      </c>
    </row>
    <row r="186" spans="1:6" ht="12.75" customHeight="1" x14ac:dyDescent="0.2">
      <c r="A186" s="55">
        <v>3239</v>
      </c>
      <c r="B186" s="87" t="s">
        <v>412</v>
      </c>
      <c r="C186" s="52" t="s">
        <v>413</v>
      </c>
      <c r="D186" s="244">
        <v>13964</v>
      </c>
      <c r="E186" s="244">
        <v>3125</v>
      </c>
      <c r="F186" s="54">
        <f t="shared" si="31"/>
        <v>22.378974505872243</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29480</v>
      </c>
      <c r="E188" s="53">
        <f t="shared" si="43"/>
        <v>82394.789999999994</v>
      </c>
      <c r="F188" s="54">
        <f t="shared" si="31"/>
        <v>279.49386024423336</v>
      </c>
    </row>
    <row r="189" spans="1:6" ht="12.75" customHeight="1" x14ac:dyDescent="0.2">
      <c r="A189" s="55">
        <v>3291</v>
      </c>
      <c r="B189" s="234" t="s">
        <v>418</v>
      </c>
      <c r="C189" s="52" t="s">
        <v>419</v>
      </c>
      <c r="D189" s="244">
        <v>10711</v>
      </c>
      <c r="E189" s="244">
        <v>37165.71</v>
      </c>
      <c r="F189" s="54">
        <f t="shared" si="31"/>
        <v>346.98636915320702</v>
      </c>
    </row>
    <row r="190" spans="1:6" ht="12.75" customHeight="1" x14ac:dyDescent="0.2">
      <c r="A190" s="55">
        <v>3292</v>
      </c>
      <c r="B190" s="87" t="s">
        <v>420</v>
      </c>
      <c r="C190" s="52" t="s">
        <v>421</v>
      </c>
      <c r="D190" s="244"/>
      <c r="E190" s="244"/>
      <c r="F190" s="54" t="str">
        <f t="shared" si="31"/>
        <v>-</v>
      </c>
    </row>
    <row r="191" spans="1:6" ht="12.75" customHeight="1" x14ac:dyDescent="0.2">
      <c r="A191" s="55">
        <v>3293</v>
      </c>
      <c r="B191" s="87" t="s">
        <v>422</v>
      </c>
      <c r="C191" s="52" t="s">
        <v>423</v>
      </c>
      <c r="D191" s="244">
        <v>7457</v>
      </c>
      <c r="E191" s="244">
        <v>8634.81</v>
      </c>
      <c r="F191" s="54">
        <f t="shared" si="31"/>
        <v>115.79468955343972</v>
      </c>
    </row>
    <row r="192" spans="1:6" ht="12.75" customHeight="1" x14ac:dyDescent="0.2">
      <c r="A192" s="55">
        <v>3294</v>
      </c>
      <c r="B192" s="87" t="s">
        <v>424</v>
      </c>
      <c r="C192" s="52" t="s">
        <v>425</v>
      </c>
      <c r="D192" s="244">
        <v>850</v>
      </c>
      <c r="E192" s="244">
        <v>1187.5</v>
      </c>
      <c r="F192" s="54">
        <f t="shared" si="31"/>
        <v>139.70588235294116</v>
      </c>
    </row>
    <row r="193" spans="1:6" ht="12.75" customHeight="1" x14ac:dyDescent="0.2">
      <c r="A193" s="55">
        <v>3295</v>
      </c>
      <c r="B193" s="87" t="s">
        <v>426</v>
      </c>
      <c r="C193" s="52" t="s">
        <v>427</v>
      </c>
      <c r="D193" s="244">
        <v>10162</v>
      </c>
      <c r="E193" s="244">
        <v>11712.5</v>
      </c>
      <c r="F193" s="54">
        <f t="shared" si="31"/>
        <v>115.25782326313718</v>
      </c>
    </row>
    <row r="194" spans="1:6" ht="12.75" customHeight="1" x14ac:dyDescent="0.2">
      <c r="A194" s="55" t="s">
        <v>428</v>
      </c>
      <c r="B194" s="87" t="s">
        <v>429</v>
      </c>
      <c r="C194" s="52" t="s">
        <v>428</v>
      </c>
      <c r="D194" s="244"/>
      <c r="E194" s="244">
        <v>17993.71</v>
      </c>
      <c r="F194" s="54" t="str">
        <f t="shared" si="31"/>
        <v>-</v>
      </c>
    </row>
    <row r="195" spans="1:6" ht="12.75" customHeight="1" x14ac:dyDescent="0.2">
      <c r="A195" s="55">
        <v>3299</v>
      </c>
      <c r="B195" s="87" t="s">
        <v>430</v>
      </c>
      <c r="C195" s="52" t="s">
        <v>431</v>
      </c>
      <c r="D195" s="244">
        <v>300</v>
      </c>
      <c r="E195" s="244">
        <v>5700.56</v>
      </c>
      <c r="F195" s="54">
        <f t="shared" si="31"/>
        <v>1900.1866666666667</v>
      </c>
    </row>
    <row r="196" spans="1:6" ht="12.75" customHeight="1" x14ac:dyDescent="0.2">
      <c r="A196" s="55">
        <v>34</v>
      </c>
      <c r="B196" s="234" t="s">
        <v>432</v>
      </c>
      <c r="C196" s="52" t="s">
        <v>433</v>
      </c>
      <c r="D196" s="53">
        <f t="shared" ref="D196:E196" si="44">D197+D202+D210</f>
        <v>5437</v>
      </c>
      <c r="E196" s="53">
        <f t="shared" si="44"/>
        <v>27400.620000000003</v>
      </c>
      <c r="F196" s="54">
        <f t="shared" si="31"/>
        <v>503.96578995769733</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5437</v>
      </c>
      <c r="E210" s="53">
        <f t="shared" si="47"/>
        <v>27400.620000000003</v>
      </c>
      <c r="F210" s="54">
        <f t="shared" si="31"/>
        <v>503.96578995769733</v>
      </c>
    </row>
    <row r="211" spans="1:6" ht="12.75" customHeight="1" x14ac:dyDescent="0.2">
      <c r="A211" s="55">
        <v>3431</v>
      </c>
      <c r="B211" s="234" t="s">
        <v>462</v>
      </c>
      <c r="C211" s="52" t="s">
        <v>463</v>
      </c>
      <c r="D211" s="244">
        <v>4040</v>
      </c>
      <c r="E211" s="244">
        <v>5466.26</v>
      </c>
      <c r="F211" s="54">
        <f t="shared" si="31"/>
        <v>135.30346534653467</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v>20519.86</v>
      </c>
      <c r="F213" s="54" t="str">
        <f t="shared" si="31"/>
        <v>-</v>
      </c>
    </row>
    <row r="214" spans="1:6" ht="12.75" customHeight="1" x14ac:dyDescent="0.2">
      <c r="A214" s="55">
        <v>3434</v>
      </c>
      <c r="B214" s="87" t="s">
        <v>468</v>
      </c>
      <c r="C214" s="52" t="s">
        <v>469</v>
      </c>
      <c r="D214" s="244">
        <v>1397</v>
      </c>
      <c r="E214" s="244">
        <v>1414.5</v>
      </c>
      <c r="F214" s="54">
        <f t="shared" si="31"/>
        <v>101.25268432355045</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198</v>
      </c>
      <c r="C248" s="52" t="s">
        <v>536</v>
      </c>
      <c r="D248" s="244"/>
      <c r="E248" s="244"/>
      <c r="F248" s="54" t="str">
        <f t="shared" si="61"/>
        <v>-</v>
      </c>
    </row>
    <row r="249" spans="1:6" ht="12.75" customHeight="1" x14ac:dyDescent="0.2">
      <c r="A249" s="55" t="s">
        <v>537</v>
      </c>
      <c r="B249" s="87" t="s">
        <v>200</v>
      </c>
      <c r="C249" s="52" t="s">
        <v>537</v>
      </c>
      <c r="D249" s="244"/>
      <c r="E249" s="244"/>
      <c r="F249" s="54" t="str">
        <f t="shared" si="61"/>
        <v>-</v>
      </c>
    </row>
    <row r="250" spans="1:6" ht="24" x14ac:dyDescent="0.2">
      <c r="A250" s="55" t="s">
        <v>538</v>
      </c>
      <c r="B250" s="87" t="s">
        <v>202</v>
      </c>
      <c r="C250" s="52" t="s">
        <v>538</v>
      </c>
      <c r="D250" s="244"/>
      <c r="E250" s="244"/>
      <c r="F250" s="54" t="str">
        <f t="shared" si="61"/>
        <v>-</v>
      </c>
    </row>
    <row r="251" spans="1:6" ht="24" x14ac:dyDescent="0.2">
      <c r="A251" s="55" t="s">
        <v>539</v>
      </c>
      <c r="B251" s="87" t="s">
        <v>204</v>
      </c>
      <c r="C251" s="52" t="s">
        <v>539</v>
      </c>
      <c r="D251" s="244"/>
      <c r="E251" s="244"/>
      <c r="F251" s="54" t="str">
        <f t="shared" si="61"/>
        <v>-</v>
      </c>
    </row>
    <row r="252" spans="1:6" ht="24" x14ac:dyDescent="0.2">
      <c r="A252" s="55">
        <v>37</v>
      </c>
      <c r="B252" s="87" t="s">
        <v>540</v>
      </c>
      <c r="C252" s="52" t="s">
        <v>541</v>
      </c>
      <c r="D252" s="53">
        <f t="shared" ref="D252:E252" si="63">D253+D259</f>
        <v>9754</v>
      </c>
      <c r="E252" s="53">
        <f t="shared" si="63"/>
        <v>6500</v>
      </c>
      <c r="F252" s="54">
        <f t="shared" ref="F252:F258" si="64">IF(D252&lt;&gt;0,IF(E252/D252&gt;=100,"&gt;&gt;100",E252/D252*100),"-")</f>
        <v>66.639327455402906</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9754</v>
      </c>
      <c r="E259" s="53">
        <f t="shared" si="66"/>
        <v>6500</v>
      </c>
      <c r="F259" s="54">
        <f t="shared" ref="F259:F262" si="67">IF(D259&lt;&gt;0,IF(E259/D259&gt;=100,"&gt;&gt;100",E259/D259*100),"-")</f>
        <v>66.639327455402906</v>
      </c>
    </row>
    <row r="260" spans="1:6" ht="12.75" customHeight="1" x14ac:dyDescent="0.2">
      <c r="A260" s="55">
        <v>3721</v>
      </c>
      <c r="B260" s="87" t="s">
        <v>556</v>
      </c>
      <c r="C260" s="52" t="s">
        <v>557</v>
      </c>
      <c r="D260" s="244">
        <v>7000</v>
      </c>
      <c r="E260" s="244">
        <v>6500</v>
      </c>
      <c r="F260" s="54">
        <f t="shared" si="67"/>
        <v>92.857142857142861</v>
      </c>
    </row>
    <row r="261" spans="1:6" ht="12.75" customHeight="1" x14ac:dyDescent="0.2">
      <c r="A261" s="55">
        <v>3722</v>
      </c>
      <c r="B261" s="87" t="s">
        <v>558</v>
      </c>
      <c r="C261" s="52" t="s">
        <v>559</v>
      </c>
      <c r="D261" s="244">
        <v>2754</v>
      </c>
      <c r="E261" s="244"/>
      <c r="F261" s="54">
        <f t="shared" si="67"/>
        <v>0</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340</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9052757</v>
      </c>
      <c r="E289" s="53">
        <f t="shared" si="79"/>
        <v>9813894.5800000001</v>
      </c>
      <c r="F289" s="54">
        <f t="shared" si="76"/>
        <v>108.40779864078975</v>
      </c>
    </row>
    <row r="290" spans="1:6" ht="12.75" customHeight="1" x14ac:dyDescent="0.2">
      <c r="A290" s="55" t="s">
        <v>605</v>
      </c>
      <c r="B290" s="87" t="s">
        <v>616</v>
      </c>
      <c r="C290" s="52" t="s">
        <v>617</v>
      </c>
      <c r="D290" s="53">
        <f>IF(D6&gt;=D289,D6-D289,0)</f>
        <v>21090</v>
      </c>
      <c r="E290" s="53">
        <f>IF(E6&gt;=E289,E6-E289,0)</f>
        <v>287570.09999999963</v>
      </c>
      <c r="F290" s="54">
        <f t="shared" si="76"/>
        <v>1363.5376955903255</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255888</v>
      </c>
      <c r="E292" s="244">
        <v>60983.62</v>
      </c>
      <c r="F292" s="54">
        <f t="shared" si="76"/>
        <v>23.832153129494156</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0</v>
      </c>
      <c r="E294" s="244">
        <v>0</v>
      </c>
      <c r="F294" s="54" t="str">
        <f t="shared" si="76"/>
        <v>-</v>
      </c>
    </row>
    <row r="295" spans="1:6" ht="24" x14ac:dyDescent="0.2">
      <c r="A295" s="55">
        <v>9661</v>
      </c>
      <c r="B295" s="87" t="s">
        <v>626</v>
      </c>
      <c r="C295" s="52" t="s">
        <v>627</v>
      </c>
      <c r="D295" s="244">
        <v>0</v>
      </c>
      <c r="E295" s="244">
        <v>0</v>
      </c>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5" t="s">
        <v>630</v>
      </c>
      <c r="B297" s="356"/>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17899</v>
      </c>
      <c r="E350" s="53">
        <f t="shared" si="95"/>
        <v>185126.45</v>
      </c>
      <c r="F350" s="54">
        <f t="shared" si="81"/>
        <v>1034.2837588692105</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17899</v>
      </c>
      <c r="E363" s="53">
        <f t="shared" si="99"/>
        <v>185126.45</v>
      </c>
      <c r="F363" s="54">
        <f t="shared" si="81"/>
        <v>1034.2837588692105</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10873</v>
      </c>
      <c r="E369" s="53">
        <f t="shared" si="101"/>
        <v>172219.38</v>
      </c>
      <c r="F369" s="54">
        <f t="shared" si="81"/>
        <v>1583.9177779821578</v>
      </c>
    </row>
    <row r="370" spans="1:6" ht="12.75" customHeight="1" x14ac:dyDescent="0.2">
      <c r="A370" s="55">
        <v>4221</v>
      </c>
      <c r="B370" s="87" t="s">
        <v>671</v>
      </c>
      <c r="C370" s="52" t="s">
        <v>763</v>
      </c>
      <c r="D370" s="244">
        <v>10873</v>
      </c>
      <c r="E370" s="244">
        <v>162239.38</v>
      </c>
      <c r="F370" s="54">
        <f t="shared" si="81"/>
        <v>1492.1307826726754</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v>9980</v>
      </c>
      <c r="F375" s="54" t="str">
        <f t="shared" si="81"/>
        <v>-</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7026</v>
      </c>
      <c r="E383" s="53">
        <f t="shared" si="103"/>
        <v>12907.07</v>
      </c>
      <c r="F383" s="54">
        <f t="shared" si="81"/>
        <v>183.70438371762026</v>
      </c>
    </row>
    <row r="384" spans="1:6" ht="12.75" customHeight="1" x14ac:dyDescent="0.2">
      <c r="A384" s="55">
        <v>4241</v>
      </c>
      <c r="B384" s="87" t="s">
        <v>780</v>
      </c>
      <c r="C384" s="52" t="s">
        <v>781</v>
      </c>
      <c r="D384" s="244">
        <v>7026</v>
      </c>
      <c r="E384" s="244">
        <v>12907.07</v>
      </c>
      <c r="F384" s="54">
        <f t="shared" si="81"/>
        <v>183.70438371762026</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17899</v>
      </c>
      <c r="E408" s="53">
        <f t="shared" si="111"/>
        <v>185126.45</v>
      </c>
      <c r="F408" s="54">
        <f t="shared" si="81"/>
        <v>1034.2837588692105</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197846</v>
      </c>
      <c r="E410" s="244"/>
      <c r="F410" s="54">
        <f t="shared" si="81"/>
        <v>0</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9073847</v>
      </c>
      <c r="E412" s="53">
        <f>E6+E298</f>
        <v>10101464.68</v>
      </c>
      <c r="F412" s="54">
        <f t="shared" si="81"/>
        <v>111.32504967297774</v>
      </c>
    </row>
    <row r="413" spans="1:6" ht="12.75" customHeight="1" x14ac:dyDescent="0.2">
      <c r="A413" s="55" t="s">
        <v>605</v>
      </c>
      <c r="B413" s="87" t="s">
        <v>828</v>
      </c>
      <c r="C413" s="52" t="s">
        <v>829</v>
      </c>
      <c r="D413" s="53">
        <f t="shared" ref="D413:E413" si="112">D289+D350</f>
        <v>9070656</v>
      </c>
      <c r="E413" s="53">
        <f t="shared" si="112"/>
        <v>9999021.0299999993</v>
      </c>
      <c r="F413" s="54">
        <f t="shared" si="81"/>
        <v>110.2348168644032</v>
      </c>
    </row>
    <row r="414" spans="1:6" ht="12.75" customHeight="1" x14ac:dyDescent="0.2">
      <c r="A414" s="55" t="s">
        <v>605</v>
      </c>
      <c r="B414" s="87" t="s">
        <v>830</v>
      </c>
      <c r="C414" s="52" t="s">
        <v>831</v>
      </c>
      <c r="D414" s="53">
        <f t="shared" ref="D414:E414" si="113">IF(D412&gt;=D413,D412-D413,0)</f>
        <v>3191</v>
      </c>
      <c r="E414" s="53">
        <f t="shared" si="113"/>
        <v>102443.65000000037</v>
      </c>
      <c r="F414" s="54">
        <f t="shared" si="81"/>
        <v>3210.3932936383694</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58042</v>
      </c>
      <c r="E416" s="53">
        <f t="shared" si="115"/>
        <v>60983.62</v>
      </c>
      <c r="F416" s="54">
        <f t="shared" si="81"/>
        <v>105.06808862547811</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5" t="s">
        <v>842</v>
      </c>
      <c r="B419" s="356"/>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9073847</v>
      </c>
      <c r="E639" s="53">
        <f t="shared" si="180"/>
        <v>10101464.68</v>
      </c>
      <c r="F639" s="54">
        <f t="shared" si="119"/>
        <v>111.32504967297774</v>
      </c>
    </row>
    <row r="640" spans="1:6" ht="12.75" customHeight="1" x14ac:dyDescent="0.2">
      <c r="A640" s="55" t="s">
        <v>605</v>
      </c>
      <c r="B640" s="87" t="s">
        <v>1274</v>
      </c>
      <c r="C640" s="52" t="s">
        <v>1275</v>
      </c>
      <c r="D640" s="53">
        <f t="shared" ref="D640:E640" si="181">D413+D528</f>
        <v>9070656</v>
      </c>
      <c r="E640" s="53">
        <f t="shared" si="181"/>
        <v>9999021.0299999993</v>
      </c>
      <c r="F640" s="54">
        <f t="shared" si="119"/>
        <v>110.2348168644032</v>
      </c>
    </row>
    <row r="641" spans="1:6" ht="12.75" customHeight="1" x14ac:dyDescent="0.2">
      <c r="A641" s="55" t="s">
        <v>605</v>
      </c>
      <c r="B641" s="87" t="s">
        <v>1276</v>
      </c>
      <c r="C641" s="52" t="s">
        <v>1277</v>
      </c>
      <c r="D641" s="53">
        <f t="shared" ref="D641:E641" si="182">IF(D639&gt;=D640,D639-D640,0)</f>
        <v>3191</v>
      </c>
      <c r="E641" s="53">
        <f t="shared" si="182"/>
        <v>102443.65000000037</v>
      </c>
      <c r="F641" s="54">
        <f t="shared" si="119"/>
        <v>3210.3932936383694</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4" x14ac:dyDescent="0.2">
      <c r="A643" s="62" t="s">
        <v>1280</v>
      </c>
      <c r="B643" s="87" t="s">
        <v>1281</v>
      </c>
      <c r="C643" s="63" t="s">
        <v>1280</v>
      </c>
      <c r="D643" s="53">
        <f t="shared" ref="D643:E643" si="184">IF(D416-D417+D637-D638&gt;=0,D416-D417+D637-D638,0)</f>
        <v>58042</v>
      </c>
      <c r="E643" s="53">
        <f t="shared" si="184"/>
        <v>60983.62</v>
      </c>
      <c r="F643" s="54">
        <f t="shared" si="119"/>
        <v>105.06808862547811</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61233</v>
      </c>
      <c r="E645" s="53">
        <f t="shared" si="186"/>
        <v>163427.27000000037</v>
      </c>
      <c r="F645" s="54">
        <f t="shared" si="119"/>
        <v>266.89410938546268</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717533</v>
      </c>
      <c r="E647" s="245">
        <v>808488.89</v>
      </c>
      <c r="F647" s="59">
        <f t="shared" si="119"/>
        <v>112.67619607739296</v>
      </c>
    </row>
    <row r="648" spans="1:6" s="77" customFormat="1" ht="20.100000000000001" customHeight="1" x14ac:dyDescent="0.2">
      <c r="A648" s="355" t="s">
        <v>1290</v>
      </c>
      <c r="B648" s="356"/>
      <c r="C648" s="221"/>
      <c r="D648" s="60"/>
      <c r="E648" s="60"/>
      <c r="F648" s="61"/>
    </row>
    <row r="649" spans="1:6" ht="12.75" customHeight="1" x14ac:dyDescent="0.2">
      <c r="A649" s="55">
        <v>11</v>
      </c>
      <c r="B649" s="87" t="s">
        <v>1291</v>
      </c>
      <c r="C649" s="52" t="s">
        <v>1292</v>
      </c>
      <c r="D649" s="244">
        <v>125635</v>
      </c>
      <c r="E649" s="244">
        <v>114287.46</v>
      </c>
      <c r="F649" s="54">
        <f t="shared" ref="F649:F724" si="188">IF(D649&lt;&gt;0,IF(E649/D649&gt;=100,"&gt;&gt;100",E649/D649*100),"-")</f>
        <v>90.9678513153182</v>
      </c>
    </row>
    <row r="650" spans="1:6" ht="12.75" customHeight="1" x14ac:dyDescent="0.2">
      <c r="A650" s="55" t="s">
        <v>1293</v>
      </c>
      <c r="B650" s="87" t="s">
        <v>1294</v>
      </c>
      <c r="C650" s="52" t="s">
        <v>1293</v>
      </c>
      <c r="D650" s="244">
        <v>763860</v>
      </c>
      <c r="E650" s="244">
        <v>1327927.74</v>
      </c>
      <c r="F650" s="54">
        <f t="shared" si="188"/>
        <v>173.8443877150263</v>
      </c>
    </row>
    <row r="651" spans="1:6" ht="12.75" customHeight="1" x14ac:dyDescent="0.2">
      <c r="A651" s="55" t="s">
        <v>1295</v>
      </c>
      <c r="B651" s="87" t="s">
        <v>1296</v>
      </c>
      <c r="C651" s="52" t="s">
        <v>1295</v>
      </c>
      <c r="D651" s="244">
        <v>775207</v>
      </c>
      <c r="E651" s="244">
        <v>1250504.42</v>
      </c>
      <c r="F651" s="54">
        <f t="shared" si="188"/>
        <v>161.31232303113876</v>
      </c>
    </row>
    <row r="652" spans="1:6" ht="24" x14ac:dyDescent="0.2">
      <c r="A652" s="55">
        <v>11</v>
      </c>
      <c r="B652" s="87" t="s">
        <v>1297</v>
      </c>
      <c r="C652" s="52" t="s">
        <v>1298</v>
      </c>
      <c r="D652" s="53">
        <f t="shared" ref="D652:E652" si="189">+D649+D650-D651</f>
        <v>114288</v>
      </c>
      <c r="E652" s="53">
        <f t="shared" si="189"/>
        <v>191710.78000000003</v>
      </c>
      <c r="F652" s="54">
        <f t="shared" si="188"/>
        <v>167.74357762844744</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59</v>
      </c>
      <c r="E654" s="266">
        <v>60</v>
      </c>
      <c r="F654" s="54">
        <f t="shared" si="188"/>
        <v>101.69491525423729</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52</v>
      </c>
      <c r="E656" s="266">
        <v>55</v>
      </c>
      <c r="F656" s="54">
        <f t="shared" si="188"/>
        <v>105.76923076923077</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v>101890</v>
      </c>
      <c r="E669" s="244">
        <v>111967.08</v>
      </c>
      <c r="F669" s="54">
        <f t="shared" si="188"/>
        <v>109.89015605064284</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8497792</v>
      </c>
      <c r="E675" s="244">
        <v>9046727.2400000002</v>
      </c>
      <c r="F675" s="54">
        <f t="shared" si="188"/>
        <v>106.45973965943153</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v>6000</v>
      </c>
      <c r="E677" s="244">
        <v>6000</v>
      </c>
      <c r="F677" s="54">
        <f t="shared" si="188"/>
        <v>100</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c r="F716" s="54" t="str">
        <f t="shared" si="188"/>
        <v>-</v>
      </c>
    </row>
    <row r="717" spans="1:6" ht="12.75" customHeight="1" x14ac:dyDescent="0.2">
      <c r="A717" s="55">
        <v>31215</v>
      </c>
      <c r="B717" s="87" t="s">
        <v>1410</v>
      </c>
      <c r="C717" s="52" t="s">
        <v>1411</v>
      </c>
      <c r="D717" s="244">
        <v>10688</v>
      </c>
      <c r="E717" s="244">
        <v>17971.46</v>
      </c>
      <c r="F717" s="54">
        <f t="shared" si="188"/>
        <v>168.14614520958082</v>
      </c>
    </row>
    <row r="718" spans="1:6" ht="12.75" customHeight="1" x14ac:dyDescent="0.2">
      <c r="A718" s="55">
        <v>32121</v>
      </c>
      <c r="B718" s="87" t="s">
        <v>1412</v>
      </c>
      <c r="C718" s="52" t="s">
        <v>1413</v>
      </c>
      <c r="D718" s="244">
        <v>168192</v>
      </c>
      <c r="E718" s="244">
        <v>181729.88</v>
      </c>
      <c r="F718" s="54">
        <f t="shared" si="188"/>
        <v>108.04906297564689</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c r="E720" s="244"/>
      <c r="F720" s="54" t="str">
        <f t="shared" si="188"/>
        <v>-</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88462</v>
      </c>
      <c r="E722" s="244">
        <v>101932.4</v>
      </c>
      <c r="F722" s="54">
        <f t="shared" si="188"/>
        <v>115.22732924871694</v>
      </c>
    </row>
    <row r="723" spans="1:6" ht="12.75" customHeight="1" x14ac:dyDescent="0.2">
      <c r="A723" s="55" t="s">
        <v>1422</v>
      </c>
      <c r="B723" s="87" t="s">
        <v>1423</v>
      </c>
      <c r="C723" s="52" t="s">
        <v>1422</v>
      </c>
      <c r="D723" s="244"/>
      <c r="E723" s="244">
        <v>177</v>
      </c>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v>10711</v>
      </c>
      <c r="E725" s="244">
        <v>37165.71</v>
      </c>
      <c r="F725" s="54">
        <f t="shared" ref="F725:F979" si="190">IF(D725&lt;&gt;0,IF(E725/D725&gt;=100,"&gt;&gt;100",E725/D725*100),"-")</f>
        <v>346.98636915320702</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v>7000</v>
      </c>
      <c r="E823" s="244">
        <v>6500</v>
      </c>
      <c r="F823" s="54">
        <f t="shared" si="190"/>
        <v>92.857142857142861</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2754</v>
      </c>
      <c r="E828" s="244"/>
      <c r="F828" s="54">
        <f t="shared" si="190"/>
        <v>0</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1" t="s">
        <v>1941</v>
      </c>
      <c r="B983" s="352"/>
      <c r="C983" s="68"/>
      <c r="D983" s="75"/>
      <c r="E983" s="75"/>
      <c r="F983" s="76"/>
    </row>
    <row r="984" spans="1:6" ht="39" customHeight="1" x14ac:dyDescent="0.2">
      <c r="A984" s="202" t="s">
        <v>1942</v>
      </c>
      <c r="B984" s="198" t="s">
        <v>40</v>
      </c>
      <c r="C984" s="222" t="s">
        <v>41</v>
      </c>
      <c r="D984" s="67" t="s">
        <v>1943</v>
      </c>
      <c r="E984" s="69" t="s">
        <v>1944</v>
      </c>
      <c r="F984" s="67" t="s">
        <v>51</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9"/>
      <c r="E994" s="350"/>
      <c r="F994" s="73"/>
    </row>
    <row r="995" spans="1:6" ht="15" customHeight="1" x14ac:dyDescent="0.2">
      <c r="A995" s="190"/>
      <c r="B995" s="213"/>
      <c r="C995" s="223"/>
      <c r="D995" s="349"/>
      <c r="E995" s="350"/>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D23" sqref="D23"/>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7" t="s">
        <v>31</v>
      </c>
      <c r="B2" s="358"/>
      <c r="C2" s="358"/>
      <c r="D2" s="358"/>
      <c r="E2" s="358"/>
      <c r="F2" s="358"/>
      <c r="G2" s="89"/>
      <c r="H2" s="89"/>
      <c r="I2" s="89"/>
      <c r="J2" s="89"/>
      <c r="K2" s="89"/>
      <c r="L2" s="89"/>
      <c r="M2" s="89"/>
      <c r="N2" s="89"/>
      <c r="O2" s="89"/>
      <c r="P2" s="89"/>
      <c r="Q2" s="89"/>
      <c r="R2" s="89"/>
      <c r="S2" s="89"/>
      <c r="T2" s="89"/>
      <c r="U2" s="89"/>
      <c r="V2" s="89"/>
      <c r="W2" s="89"/>
      <c r="X2" s="89"/>
    </row>
    <row r="3" spans="1:25" s="227" customFormat="1" ht="48" customHeight="1" x14ac:dyDescent="0.2">
      <c r="A3" s="301" t="s">
        <v>48</v>
      </c>
      <c r="B3" s="302" t="s">
        <v>40</v>
      </c>
      <c r="C3" s="303" t="s">
        <v>41</v>
      </c>
      <c r="D3" s="304" t="s">
        <v>1963</v>
      </c>
      <c r="E3" s="302" t="s">
        <v>1964</v>
      </c>
      <c r="F3" s="305" t="s">
        <v>51</v>
      </c>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60" t="s">
        <v>1965</v>
      </c>
      <c r="B5" s="361"/>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13518166</v>
      </c>
      <c r="E6" s="231">
        <f t="shared" si="0"/>
        <v>13557059.170000002</v>
      </c>
      <c r="F6" s="232">
        <f t="shared" ref="F6:F260" si="1">IF(D6&gt;0,IF(E6/D6&gt;=100,"&gt;&gt;100",E6/D6*100),"-")</f>
        <v>100.28771040391132</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12674335</v>
      </c>
      <c r="E7" s="106">
        <f t="shared" si="2"/>
        <v>12523932.530000001</v>
      </c>
      <c r="F7" s="95">
        <f t="shared" si="1"/>
        <v>98.813330482427688</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122550</v>
      </c>
      <c r="E8" s="106">
        <f>E9+E10-E11</f>
        <v>122549.55</v>
      </c>
      <c r="F8" s="95">
        <f t="shared" si="1"/>
        <v>99.999632802937583</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118040</v>
      </c>
      <c r="E9" s="249">
        <v>118040</v>
      </c>
      <c r="F9" s="95">
        <f t="shared" si="1"/>
        <v>100</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4510</v>
      </c>
      <c r="E10" s="249">
        <v>4509.55</v>
      </c>
      <c r="F10" s="95">
        <f t="shared" si="1"/>
        <v>99.990022172949011</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12551785</v>
      </c>
      <c r="E12" s="106">
        <f t="shared" si="3"/>
        <v>12401382.98</v>
      </c>
      <c r="F12" s="95">
        <f t="shared" si="1"/>
        <v>98.8017479585573</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12175514</v>
      </c>
      <c r="E13" s="106">
        <f t="shared" si="4"/>
        <v>11989743.07</v>
      </c>
      <c r="F13" s="95">
        <f t="shared" si="1"/>
        <v>98.474225153862093</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13917034</v>
      </c>
      <c r="E15" s="249">
        <v>13917034.41</v>
      </c>
      <c r="F15" s="95">
        <f t="shared" si="1"/>
        <v>100.00000294603002</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1741520</v>
      </c>
      <c r="E18" s="249">
        <v>1927291.34</v>
      </c>
      <c r="F18" s="95">
        <f t="shared" si="1"/>
        <v>110.66719532362535</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75148</v>
      </c>
      <c r="E19" s="106">
        <f t="shared" si="5"/>
        <v>116552.25000000093</v>
      </c>
      <c r="F19" s="95">
        <f t="shared" si="1"/>
        <v>155.0969420343867</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2616968</v>
      </c>
      <c r="E20" s="249">
        <v>2730819.17</v>
      </c>
      <c r="F20" s="95">
        <f t="shared" si="1"/>
        <v>104.35049912723426</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63303</v>
      </c>
      <c r="E21" s="249">
        <v>63303.91</v>
      </c>
      <c r="F21" s="95">
        <f t="shared" si="1"/>
        <v>100.00143753060678</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24047</v>
      </c>
      <c r="E22" s="249">
        <v>24047.49</v>
      </c>
      <c r="F22" s="95">
        <f t="shared" si="1"/>
        <v>100.0020376762174</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10377</v>
      </c>
      <c r="E24" s="249">
        <v>10376.620000000001</v>
      </c>
      <c r="F24" s="95">
        <f t="shared" si="1"/>
        <v>99.996338055314652</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24865</v>
      </c>
      <c r="E25" s="249">
        <v>33844.559999999998</v>
      </c>
      <c r="F25" s="95">
        <f t="shared" si="1"/>
        <v>136.11325155841541</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553669</v>
      </c>
      <c r="E26" s="249">
        <v>553669.26</v>
      </c>
      <c r="F26" s="95">
        <f t="shared" si="1"/>
        <v>100.00004695946497</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3218081</v>
      </c>
      <c r="E28" s="249">
        <v>3299508.76</v>
      </c>
      <c r="F28" s="95">
        <f t="shared" si="1"/>
        <v>102.53032039902041</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292759</v>
      </c>
      <c r="E35" s="106">
        <f t="shared" si="7"/>
        <v>286723.66000000003</v>
      </c>
      <c r="F35" s="95">
        <f t="shared" si="1"/>
        <v>97.938461328259777</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378466</v>
      </c>
      <c r="E36" s="249">
        <v>816073.66</v>
      </c>
      <c r="F36" s="95">
        <f t="shared" si="1"/>
        <v>215.62667716518789</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85707</v>
      </c>
      <c r="E40" s="249">
        <v>529350</v>
      </c>
      <c r="F40" s="95">
        <f t="shared" si="1"/>
        <v>617.62749833735859</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8364</v>
      </c>
      <c r="E45" s="106">
        <f t="shared" si="9"/>
        <v>8364</v>
      </c>
      <c r="F45" s="95">
        <f t="shared" si="1"/>
        <v>100</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8364</v>
      </c>
      <c r="E47" s="249">
        <v>8364</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118022</v>
      </c>
      <c r="E54" s="249">
        <v>120669.46</v>
      </c>
      <c r="F54" s="95">
        <f t="shared" si="1"/>
        <v>102.24319194726408</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118022</v>
      </c>
      <c r="E55" s="249">
        <v>120669.46</v>
      </c>
      <c r="F55" s="95">
        <f t="shared" si="1"/>
        <v>102.24319194726408</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843831</v>
      </c>
      <c r="E68" s="106">
        <f t="shared" si="13"/>
        <v>1033126.64</v>
      </c>
      <c r="F68" s="95">
        <f t="shared" si="1"/>
        <v>122.43288525783007</v>
      </c>
      <c r="G68" s="89"/>
      <c r="H68" s="89"/>
      <c r="I68" s="89"/>
      <c r="J68" s="89"/>
      <c r="K68" s="89"/>
      <c r="L68" s="89"/>
      <c r="M68" s="89"/>
      <c r="N68" s="89"/>
      <c r="O68" s="89"/>
      <c r="P68" s="89"/>
      <c r="Q68" s="89"/>
      <c r="R68" s="89"/>
      <c r="S68" s="89"/>
      <c r="T68" s="89"/>
      <c r="U68" s="89"/>
      <c r="V68" s="89"/>
      <c r="W68" s="89"/>
      <c r="X68" s="89"/>
    </row>
    <row r="69" spans="1:24" ht="12.75" customHeight="1" x14ac:dyDescent="0.2">
      <c r="A69" s="93" t="s">
        <v>34</v>
      </c>
      <c r="B69" s="88" t="s">
        <v>2069</v>
      </c>
      <c r="C69" s="94" t="s">
        <v>34</v>
      </c>
      <c r="D69" s="106">
        <f t="shared" ref="D69:E69" si="14">+D70+D75+D76+D77</f>
        <v>114288</v>
      </c>
      <c r="E69" s="106">
        <f t="shared" si="14"/>
        <v>191710.78</v>
      </c>
      <c r="F69" s="95">
        <f t="shared" si="1"/>
        <v>167.74357762844744</v>
      </c>
      <c r="G69" s="89"/>
      <c r="H69" s="89"/>
      <c r="I69" s="89"/>
      <c r="J69" s="89"/>
      <c r="K69" s="89"/>
      <c r="L69" s="89"/>
      <c r="M69" s="89"/>
      <c r="N69" s="89"/>
      <c r="O69" s="89"/>
      <c r="P69" s="89"/>
      <c r="Q69" s="89"/>
      <c r="R69" s="89"/>
      <c r="S69" s="89"/>
      <c r="T69" s="89"/>
      <c r="U69" s="89"/>
      <c r="V69" s="89"/>
      <c r="W69" s="89"/>
      <c r="X69" s="89"/>
    </row>
    <row r="70" spans="1:24" ht="12.75" customHeight="1" x14ac:dyDescent="0.2">
      <c r="A70" s="93" t="s">
        <v>2070</v>
      </c>
      <c r="B70" s="88" t="s">
        <v>2071</v>
      </c>
      <c r="C70" s="94" t="s">
        <v>2070</v>
      </c>
      <c r="D70" s="106">
        <f t="shared" ref="D70:E70" si="15">SUM(D71:D74)</f>
        <v>114040</v>
      </c>
      <c r="E70" s="106">
        <f t="shared" si="15"/>
        <v>191584.56</v>
      </c>
      <c r="F70" s="95">
        <f t="shared" si="1"/>
        <v>167.997685022799</v>
      </c>
      <c r="G70" s="89"/>
      <c r="H70" s="89"/>
      <c r="I70" s="89"/>
      <c r="J70" s="89"/>
      <c r="K70" s="89"/>
      <c r="L70" s="89"/>
      <c r="M70" s="89"/>
      <c r="N70" s="89"/>
      <c r="O70" s="89"/>
      <c r="P70" s="89"/>
      <c r="Q70" s="89"/>
      <c r="R70" s="89"/>
      <c r="S70" s="89"/>
      <c r="T70" s="89"/>
      <c r="U70" s="89"/>
      <c r="V70" s="89"/>
      <c r="W70" s="89"/>
      <c r="X70" s="89"/>
    </row>
    <row r="71" spans="1:24" ht="12.75" customHeight="1" x14ac:dyDescent="0.2">
      <c r="A71" s="93" t="s">
        <v>2072</v>
      </c>
      <c r="B71" s="88" t="s">
        <v>2073</v>
      </c>
      <c r="C71" s="94" t="s">
        <v>2072</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2074</v>
      </c>
      <c r="B72" s="88" t="s">
        <v>2075</v>
      </c>
      <c r="C72" s="94" t="s">
        <v>2074</v>
      </c>
      <c r="D72" s="249">
        <v>114040</v>
      </c>
      <c r="E72" s="249">
        <v>191584.56</v>
      </c>
      <c r="F72" s="95">
        <f t="shared" si="1"/>
        <v>167.997685022799</v>
      </c>
      <c r="G72" s="89"/>
      <c r="H72" s="89"/>
      <c r="I72" s="89"/>
      <c r="J72" s="89"/>
      <c r="K72" s="89"/>
      <c r="L72" s="89"/>
      <c r="M72" s="89"/>
      <c r="N72" s="89"/>
      <c r="O72" s="89"/>
      <c r="P72" s="89"/>
      <c r="Q72" s="89"/>
      <c r="R72" s="89"/>
      <c r="S72" s="89"/>
      <c r="T72" s="89"/>
      <c r="U72" s="89"/>
      <c r="V72" s="89"/>
      <c r="W72" s="89"/>
      <c r="X72" s="89"/>
    </row>
    <row r="73" spans="1:24" ht="12.75" customHeight="1" x14ac:dyDescent="0.2">
      <c r="A73" s="93" t="s">
        <v>2076</v>
      </c>
      <c r="B73" s="88" t="s">
        <v>2077</v>
      </c>
      <c r="C73" s="94" t="s">
        <v>2076</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2078</v>
      </c>
      <c r="B74" s="88" t="s">
        <v>2079</v>
      </c>
      <c r="C74" s="94" t="s">
        <v>2078</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2080</v>
      </c>
      <c r="B75" s="88" t="s">
        <v>2081</v>
      </c>
      <c r="C75" s="94" t="s">
        <v>2080</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2082</v>
      </c>
      <c r="B76" s="88" t="s">
        <v>2083</v>
      </c>
      <c r="C76" s="94" t="s">
        <v>2082</v>
      </c>
      <c r="D76" s="249">
        <v>248</v>
      </c>
      <c r="E76" s="249">
        <v>126.22</v>
      </c>
      <c r="F76" s="95">
        <f t="shared" si="1"/>
        <v>50.895161290322577</v>
      </c>
      <c r="G76" s="89"/>
      <c r="H76" s="89"/>
      <c r="I76" s="89"/>
      <c r="J76" s="89"/>
      <c r="K76" s="89"/>
      <c r="L76" s="89"/>
      <c r="M76" s="89"/>
      <c r="N76" s="89"/>
      <c r="O76" s="89"/>
      <c r="P76" s="89"/>
      <c r="Q76" s="89"/>
      <c r="R76" s="89"/>
      <c r="S76" s="89"/>
      <c r="T76" s="89"/>
      <c r="U76" s="89"/>
      <c r="V76" s="89"/>
      <c r="W76" s="89"/>
      <c r="X76" s="89"/>
    </row>
    <row r="77" spans="1:24" ht="12.75" customHeight="1" x14ac:dyDescent="0.2">
      <c r="A77" s="93" t="s">
        <v>2084</v>
      </c>
      <c r="B77" s="88" t="s">
        <v>2085</v>
      </c>
      <c r="C77" s="94" t="s">
        <v>2084</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2086</v>
      </c>
      <c r="B78" s="88" t="s">
        <v>2087</v>
      </c>
      <c r="C78" s="94" t="s">
        <v>2086</v>
      </c>
      <c r="D78" s="106">
        <f>D79+SUM(D82:D84)-D85+D86</f>
        <v>12010</v>
      </c>
      <c r="E78" s="106">
        <f>E79+SUM(E82:E84)-E85+E86</f>
        <v>32926.97</v>
      </c>
      <c r="F78" s="95">
        <f t="shared" si="1"/>
        <v>274.16294754371359</v>
      </c>
      <c r="G78" s="89"/>
      <c r="H78" s="89"/>
      <c r="I78" s="89"/>
      <c r="J78" s="89"/>
      <c r="K78" s="89"/>
      <c r="L78" s="89"/>
      <c r="M78" s="89"/>
      <c r="N78" s="89"/>
      <c r="O78" s="89"/>
      <c r="P78" s="89"/>
      <c r="Q78" s="89"/>
      <c r="R78" s="89"/>
      <c r="S78" s="89"/>
      <c r="T78" s="89"/>
      <c r="U78" s="89"/>
      <c r="V78" s="89"/>
      <c r="W78" s="89"/>
      <c r="X78" s="89"/>
    </row>
    <row r="79" spans="1:24" ht="12.75" customHeight="1" x14ac:dyDescent="0.2">
      <c r="A79" s="93" t="s">
        <v>2088</v>
      </c>
      <c r="B79" s="88" t="s">
        <v>2089</v>
      </c>
      <c r="C79" s="94" t="s">
        <v>2088</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2090</v>
      </c>
      <c r="B80" s="88" t="s">
        <v>2091</v>
      </c>
      <c r="C80" s="94" t="s">
        <v>2090</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2092</v>
      </c>
      <c r="B81" s="88" t="s">
        <v>2093</v>
      </c>
      <c r="C81" s="94" t="s">
        <v>2092</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2094</v>
      </c>
      <c r="B82" s="88" t="s">
        <v>2095</v>
      </c>
      <c r="C82" s="94" t="s">
        <v>2094</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2096</v>
      </c>
      <c r="B83" s="88" t="s">
        <v>2097</v>
      </c>
      <c r="C83" s="94" t="s">
        <v>2096</v>
      </c>
      <c r="D83" s="249">
        <v>0</v>
      </c>
      <c r="E83" s="249">
        <v>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2098</v>
      </c>
      <c r="B84" s="88" t="s">
        <v>2099</v>
      </c>
      <c r="C84" s="94" t="s">
        <v>2098</v>
      </c>
      <c r="D84" s="249">
        <v>0</v>
      </c>
      <c r="E84" s="249">
        <v>10515.92</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2100</v>
      </c>
      <c r="B85" s="88" t="s">
        <v>2101</v>
      </c>
      <c r="C85" s="94" t="s">
        <v>2100</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2102</v>
      </c>
      <c r="B86" s="88" t="s">
        <v>2103</v>
      </c>
      <c r="C86" s="94" t="s">
        <v>2102</v>
      </c>
      <c r="D86" s="249">
        <v>12010</v>
      </c>
      <c r="E86" s="249">
        <v>22411.05</v>
      </c>
      <c r="F86" s="95">
        <f t="shared" si="1"/>
        <v>186.60324729392173</v>
      </c>
      <c r="G86" s="89"/>
      <c r="H86" s="89"/>
      <c r="I86" s="89"/>
      <c r="J86" s="89"/>
      <c r="K86" s="89"/>
      <c r="L86" s="89"/>
      <c r="M86" s="89"/>
      <c r="N86" s="89"/>
      <c r="O86" s="89"/>
      <c r="P86" s="89"/>
      <c r="Q86" s="89"/>
      <c r="R86" s="89"/>
      <c r="S86" s="89"/>
      <c r="T86" s="89"/>
      <c r="U86" s="89"/>
      <c r="V86" s="89"/>
      <c r="W86" s="89"/>
      <c r="X86" s="89"/>
    </row>
    <row r="87" spans="1:24" ht="12.75" customHeight="1" x14ac:dyDescent="0.2">
      <c r="A87" s="93" t="s">
        <v>2104</v>
      </c>
      <c r="B87" s="88" t="s">
        <v>2105</v>
      </c>
      <c r="C87" s="94" t="s">
        <v>2104</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2106</v>
      </c>
      <c r="C88" s="94" t="s">
        <v>2107</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2108</v>
      </c>
      <c r="B89" s="88" t="s">
        <v>2109</v>
      </c>
      <c r="C89" s="94" t="s">
        <v>2108</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2110</v>
      </c>
      <c r="B90" s="88" t="s">
        <v>2111</v>
      </c>
      <c r="C90" s="94" t="s">
        <v>2110</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2112</v>
      </c>
      <c r="B91" s="88" t="s">
        <v>2113</v>
      </c>
      <c r="C91" s="94" t="s">
        <v>2112</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2114</v>
      </c>
      <c r="B92" s="88" t="s">
        <v>2115</v>
      </c>
      <c r="C92" s="94" t="s">
        <v>2114</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2116</v>
      </c>
      <c r="B93" s="88" t="s">
        <v>2117</v>
      </c>
      <c r="C93" s="94" t="s">
        <v>2116</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2118</v>
      </c>
      <c r="B94" s="88" t="s">
        <v>2119</v>
      </c>
      <c r="C94" s="94" t="s">
        <v>2118</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2120</v>
      </c>
      <c r="B95" s="88" t="s">
        <v>2121</v>
      </c>
      <c r="C95" s="94" t="s">
        <v>2120</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2122</v>
      </c>
      <c r="B96" s="88" t="s">
        <v>2123</v>
      </c>
      <c r="C96" s="94" t="s">
        <v>2122</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2124</v>
      </c>
      <c r="B97" s="88" t="s">
        <v>2125</v>
      </c>
      <c r="C97" s="94" t="s">
        <v>2124</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2126</v>
      </c>
      <c r="B98" s="88" t="s">
        <v>2127</v>
      </c>
      <c r="C98" s="94" t="s">
        <v>2126</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2128</v>
      </c>
      <c r="B99" s="88" t="s">
        <v>2129</v>
      </c>
      <c r="C99" s="94" t="s">
        <v>2128</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2130</v>
      </c>
      <c r="B100" s="88" t="s">
        <v>2131</v>
      </c>
      <c r="C100" s="94" t="s">
        <v>2130</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2132</v>
      </c>
      <c r="B101" s="88" t="s">
        <v>2133</v>
      </c>
      <c r="C101" s="94" t="s">
        <v>2132</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2134</v>
      </c>
      <c r="B102" s="88" t="s">
        <v>2135</v>
      </c>
      <c r="C102" s="94" t="s">
        <v>2134</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2136</v>
      </c>
      <c r="B103" s="88" t="s">
        <v>2137</v>
      </c>
      <c r="C103" s="94" t="s">
        <v>2136</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2138</v>
      </c>
      <c r="B104" s="88" t="s">
        <v>2139</v>
      </c>
      <c r="C104" s="94" t="s">
        <v>2138</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2140</v>
      </c>
      <c r="B105" s="88" t="s">
        <v>2141</v>
      </c>
      <c r="C105" s="94" t="s">
        <v>2140</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2142</v>
      </c>
      <c r="C106" s="94" t="s">
        <v>2143</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2144</v>
      </c>
      <c r="B107" s="88" t="s">
        <v>2145</v>
      </c>
      <c r="C107" s="94" t="s">
        <v>2144</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2146</v>
      </c>
      <c r="B108" s="88" t="s">
        <v>2147</v>
      </c>
      <c r="C108" s="94" t="s">
        <v>2146</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2148</v>
      </c>
      <c r="B109" s="88" t="s">
        <v>2149</v>
      </c>
      <c r="C109" s="94" t="s">
        <v>2148</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2150</v>
      </c>
      <c r="B110" s="88" t="s">
        <v>2151</v>
      </c>
      <c r="C110" s="94" t="s">
        <v>2150</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2152</v>
      </c>
      <c r="B111" s="88" t="s">
        <v>2153</v>
      </c>
      <c r="C111" s="94" t="s">
        <v>2152</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2154</v>
      </c>
      <c r="B112" s="88" t="s">
        <v>2155</v>
      </c>
      <c r="C112" s="94" t="s">
        <v>2154</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2156</v>
      </c>
      <c r="B113" s="88" t="s">
        <v>2157</v>
      </c>
      <c r="C113" s="94" t="s">
        <v>2156</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2158</v>
      </c>
      <c r="B114" s="88" t="s">
        <v>2159</v>
      </c>
      <c r="C114" s="94" t="s">
        <v>2158</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2160</v>
      </c>
      <c r="B115" s="88" t="s">
        <v>2161</v>
      </c>
      <c r="C115" s="94" t="s">
        <v>2160</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2162</v>
      </c>
      <c r="B116" s="88" t="s">
        <v>2163</v>
      </c>
      <c r="C116" s="94" t="s">
        <v>2162</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2164</v>
      </c>
      <c r="B117" s="88" t="s">
        <v>2165</v>
      </c>
      <c r="C117" s="94" t="s">
        <v>2164</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2166</v>
      </c>
      <c r="B118" s="88" t="s">
        <v>2167</v>
      </c>
      <c r="C118" s="94" t="s">
        <v>2166</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2168</v>
      </c>
      <c r="C119" s="94" t="s">
        <v>2169</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2170</v>
      </c>
      <c r="B120" s="88" t="s">
        <v>2171</v>
      </c>
      <c r="C120" s="94" t="s">
        <v>2170</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2172</v>
      </c>
      <c r="B121" s="88" t="s">
        <v>2173</v>
      </c>
      <c r="C121" s="94" t="s">
        <v>2172</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2174</v>
      </c>
      <c r="B122" s="88" t="s">
        <v>2175</v>
      </c>
      <c r="C122" s="94" t="s">
        <v>2174</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2176</v>
      </c>
      <c r="B123" s="88" t="s">
        <v>2177</v>
      </c>
      <c r="C123" s="94" t="s">
        <v>2176</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2178</v>
      </c>
      <c r="B124" s="88" t="s">
        <v>2179</v>
      </c>
      <c r="C124" s="94" t="s">
        <v>2178</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2180</v>
      </c>
      <c r="B125" s="88" t="s">
        <v>2181</v>
      </c>
      <c r="C125" s="94" t="s">
        <v>2180</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2182</v>
      </c>
      <c r="C126" s="94" t="s">
        <v>2183</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2184</v>
      </c>
      <c r="B127" s="88" t="s">
        <v>2171</v>
      </c>
      <c r="C127" s="94" t="s">
        <v>2184</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2185</v>
      </c>
      <c r="B128" s="88" t="s">
        <v>2173</v>
      </c>
      <c r="C128" s="94" t="s">
        <v>2185</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2186</v>
      </c>
      <c r="B129" s="88" t="s">
        <v>2175</v>
      </c>
      <c r="C129" s="94" t="s">
        <v>2186</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2187</v>
      </c>
      <c r="B130" s="88" t="s">
        <v>2177</v>
      </c>
      <c r="C130" s="94" t="s">
        <v>2187</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2188</v>
      </c>
      <c r="B131" s="88" t="s">
        <v>2179</v>
      </c>
      <c r="C131" s="94" t="s">
        <v>2188</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2189</v>
      </c>
      <c r="B132" s="88" t="s">
        <v>2181</v>
      </c>
      <c r="C132" s="94" t="s">
        <v>2189</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2190</v>
      </c>
      <c r="B133" s="88" t="s">
        <v>2191</v>
      </c>
      <c r="C133" s="94" t="s">
        <v>2190</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2192</v>
      </c>
      <c r="B134" s="88" t="s">
        <v>2193</v>
      </c>
      <c r="C134" s="94" t="s">
        <v>2192</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2194</v>
      </c>
      <c r="C135" s="94" t="s">
        <v>2195</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2196</v>
      </c>
      <c r="B136" s="88" t="s">
        <v>951</v>
      </c>
      <c r="C136" s="94" t="s">
        <v>2196</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2197</v>
      </c>
      <c r="B137" s="88" t="s">
        <v>953</v>
      </c>
      <c r="C137" s="94" t="s">
        <v>2197</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2198</v>
      </c>
      <c r="B138" s="88" t="s">
        <v>955</v>
      </c>
      <c r="C138" s="94" t="s">
        <v>2198</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2199</v>
      </c>
      <c r="B139" s="88" t="s">
        <v>1167</v>
      </c>
      <c r="C139" s="94" t="s">
        <v>2199</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2200</v>
      </c>
      <c r="B140" s="233" t="s">
        <v>1171</v>
      </c>
      <c r="C140" s="94" t="s">
        <v>2200</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2201</v>
      </c>
      <c r="B141" s="88" t="s">
        <v>1177</v>
      </c>
      <c r="C141" s="94" t="s">
        <v>2201</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2202</v>
      </c>
      <c r="C142" s="94" t="s">
        <v>2203</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2204</v>
      </c>
      <c r="B143" s="88" t="s">
        <v>1173</v>
      </c>
      <c r="C143" s="94" t="s">
        <v>2204</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2205</v>
      </c>
      <c r="B144" s="88" t="s">
        <v>969</v>
      </c>
      <c r="C144" s="94" t="s">
        <v>2205</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2206</v>
      </c>
      <c r="B145" s="88" t="s">
        <v>2207</v>
      </c>
      <c r="C145" s="94" t="s">
        <v>2206</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2208</v>
      </c>
      <c r="B146" s="88" t="s">
        <v>2209</v>
      </c>
      <c r="C146" s="94" t="s">
        <v>2208</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2210</v>
      </c>
      <c r="B147" s="88" t="s">
        <v>2211</v>
      </c>
      <c r="C147" s="94" t="s">
        <v>2210</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2212</v>
      </c>
      <c r="B148" s="88" t="s">
        <v>2213</v>
      </c>
      <c r="C148" s="94" t="s">
        <v>2212</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2214</v>
      </c>
      <c r="B149" s="88" t="s">
        <v>2215</v>
      </c>
      <c r="C149" s="94" t="s">
        <v>2214</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2216</v>
      </c>
      <c r="B150" s="88" t="s">
        <v>2217</v>
      </c>
      <c r="C150" s="94" t="s">
        <v>2216</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2218</v>
      </c>
      <c r="B151" s="88" t="s">
        <v>2219</v>
      </c>
      <c r="C151" s="94" t="s">
        <v>2218</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2220</v>
      </c>
      <c r="B152" s="88" t="s">
        <v>2221</v>
      </c>
      <c r="C152" s="94" t="s">
        <v>2220</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2222</v>
      </c>
      <c r="B153" s="88" t="s">
        <v>2223</v>
      </c>
      <c r="C153" s="94" t="s">
        <v>2222</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2224</v>
      </c>
      <c r="B154" s="88" t="s">
        <v>2225</v>
      </c>
      <c r="C154" s="94" t="s">
        <v>2224</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2226</v>
      </c>
      <c r="B155" s="88" t="s">
        <v>2227</v>
      </c>
      <c r="C155" s="94" t="s">
        <v>2226</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2228</v>
      </c>
      <c r="B156" s="88" t="s">
        <v>2229</v>
      </c>
      <c r="C156" s="94" t="s">
        <v>2228</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2230</v>
      </c>
      <c r="B157" s="88" t="s">
        <v>2231</v>
      </c>
      <c r="C157" s="94" t="s">
        <v>2230</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2232</v>
      </c>
      <c r="B158" s="88" t="s">
        <v>2233</v>
      </c>
      <c r="C158" s="94" t="s">
        <v>2232</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2234</v>
      </c>
      <c r="B159" s="233" t="s">
        <v>2235</v>
      </c>
      <c r="C159" s="94" t="s">
        <v>2234</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2236</v>
      </c>
      <c r="B160" s="88" t="s">
        <v>2237</v>
      </c>
      <c r="C160" s="94" t="s">
        <v>2236</v>
      </c>
      <c r="D160" s="249">
        <v>0</v>
      </c>
      <c r="E160" s="249">
        <v>0</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2238</v>
      </c>
      <c r="B161" s="88" t="s">
        <v>2239</v>
      </c>
      <c r="C161" s="94" t="s">
        <v>2238</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2240</v>
      </c>
      <c r="B162" s="88" t="s">
        <v>2241</v>
      </c>
      <c r="C162" s="94" t="s">
        <v>2240</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2242</v>
      </c>
      <c r="B163" s="88" t="s">
        <v>2243</v>
      </c>
      <c r="C163" s="94" t="s">
        <v>2242</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2244</v>
      </c>
      <c r="B164" s="88" t="s">
        <v>2245</v>
      </c>
      <c r="C164" s="94" t="s">
        <v>2244</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2246</v>
      </c>
      <c r="B165" s="88" t="s">
        <v>2247</v>
      </c>
      <c r="C165" s="94" t="s">
        <v>2246</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2248</v>
      </c>
      <c r="B166" s="88" t="s">
        <v>2249</v>
      </c>
      <c r="C166" s="94" t="s">
        <v>2248</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2250</v>
      </c>
      <c r="B167" s="88" t="s">
        <v>2251</v>
      </c>
      <c r="C167" s="94" t="s">
        <v>2250</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2252</v>
      </c>
      <c r="B168" s="88" t="s">
        <v>2253</v>
      </c>
      <c r="C168" s="94" t="s">
        <v>2252</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2254</v>
      </c>
      <c r="B169" s="88" t="s">
        <v>2255</v>
      </c>
      <c r="C169" s="94" t="s">
        <v>2254</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2256</v>
      </c>
      <c r="C170" s="94" t="s">
        <v>1288</v>
      </c>
      <c r="D170" s="106">
        <f t="shared" ref="D170:E170" si="29">SUM(D171:D173)</f>
        <v>717533</v>
      </c>
      <c r="E170" s="106">
        <f t="shared" si="29"/>
        <v>808488.89</v>
      </c>
      <c r="F170" s="95">
        <f t="shared" si="1"/>
        <v>112.67619607739296</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2257</v>
      </c>
      <c r="B171" s="88" t="s">
        <v>2258</v>
      </c>
      <c r="C171" s="94" t="s">
        <v>2257</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2259</v>
      </c>
      <c r="B172" s="88" t="s">
        <v>2260</v>
      </c>
      <c r="C172" s="94" t="s">
        <v>2259</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2261</v>
      </c>
      <c r="B173" s="88" t="s">
        <v>2262</v>
      </c>
      <c r="C173" s="94" t="s">
        <v>2261</v>
      </c>
      <c r="D173" s="249">
        <v>717533</v>
      </c>
      <c r="E173" s="249">
        <v>808488.89</v>
      </c>
      <c r="F173" s="95">
        <f t="shared" si="1"/>
        <v>112.67619607739296</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5" t="s">
        <v>2263</v>
      </c>
      <c r="B174" s="356"/>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2264</v>
      </c>
      <c r="C175" s="94" t="s">
        <v>2265</v>
      </c>
      <c r="D175" s="106">
        <f t="shared" ref="D175:E175" si="30">D176+D237</f>
        <v>13518166</v>
      </c>
      <c r="E175" s="106">
        <f t="shared" si="30"/>
        <v>13557059.17</v>
      </c>
      <c r="F175" s="95">
        <f t="shared" si="1"/>
        <v>100.28771040391129</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2266</v>
      </c>
      <c r="B176" s="88" t="s">
        <v>2267</v>
      </c>
      <c r="C176" s="94" t="s">
        <v>2266</v>
      </c>
      <c r="D176" s="106">
        <f t="shared" ref="D176:E176" si="31">D177+D189+D190+D206+D234</f>
        <v>751504</v>
      </c>
      <c r="E176" s="106">
        <f t="shared" si="31"/>
        <v>838605.55</v>
      </c>
      <c r="F176" s="95">
        <f t="shared" si="1"/>
        <v>111.59029758989973</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2268</v>
      </c>
      <c r="B177" s="88" t="s">
        <v>2269</v>
      </c>
      <c r="C177" s="94" t="s">
        <v>2268</v>
      </c>
      <c r="D177" s="106">
        <f t="shared" ref="D177:E177" si="32">SUM(D178:D180)+SUM(D184:D188)</f>
        <v>751504</v>
      </c>
      <c r="E177" s="106">
        <f t="shared" si="32"/>
        <v>838605.55</v>
      </c>
      <c r="F177" s="95">
        <f t="shared" si="1"/>
        <v>111.59029758989973</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2270</v>
      </c>
      <c r="B178" s="88" t="s">
        <v>2271</v>
      </c>
      <c r="C178" s="94" t="s">
        <v>2270</v>
      </c>
      <c r="D178" s="249">
        <v>712193</v>
      </c>
      <c r="E178" s="249">
        <v>800601.13</v>
      </c>
      <c r="F178" s="95">
        <f t="shared" si="1"/>
        <v>112.41350729366899</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2272</v>
      </c>
      <c r="B179" s="88" t="s">
        <v>2273</v>
      </c>
      <c r="C179" s="94" t="s">
        <v>2272</v>
      </c>
      <c r="D179" s="249">
        <v>17058</v>
      </c>
      <c r="E179" s="249">
        <v>11810.38</v>
      </c>
      <c r="F179" s="95">
        <f t="shared" si="1"/>
        <v>69.236604525735729</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2274</v>
      </c>
      <c r="B180" s="88" t="s">
        <v>2275</v>
      </c>
      <c r="C180" s="94" t="s">
        <v>2274</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2276</v>
      </c>
      <c r="B181" s="88" t="s">
        <v>2277</v>
      </c>
      <c r="C181" s="94" t="s">
        <v>2276</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2278</v>
      </c>
      <c r="B182" s="88" t="s">
        <v>2279</v>
      </c>
      <c r="C182" s="94" t="s">
        <v>2278</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2280</v>
      </c>
      <c r="B183" s="88" t="s">
        <v>2281</v>
      </c>
      <c r="C183" s="94" t="s">
        <v>2280</v>
      </c>
      <c r="D183" s="249">
        <v>0</v>
      </c>
      <c r="E183" s="249">
        <v>0</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2282</v>
      </c>
      <c r="B184" s="88" t="s">
        <v>2283</v>
      </c>
      <c r="C184" s="94" t="s">
        <v>2282</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2284</v>
      </c>
      <c r="B185" s="88" t="s">
        <v>2285</v>
      </c>
      <c r="C185" s="94" t="s">
        <v>2284</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2286</v>
      </c>
      <c r="B186" s="88" t="s">
        <v>2287</v>
      </c>
      <c r="C186" s="94" t="s">
        <v>2286</v>
      </c>
      <c r="D186" s="249">
        <v>0</v>
      </c>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2288</v>
      </c>
      <c r="B187" s="88" t="s">
        <v>2289</v>
      </c>
      <c r="C187" s="94" t="s">
        <v>2288</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2290</v>
      </c>
      <c r="B188" s="88" t="s">
        <v>2291</v>
      </c>
      <c r="C188" s="94" t="s">
        <v>2290</v>
      </c>
      <c r="D188" s="249">
        <v>22253</v>
      </c>
      <c r="E188" s="249">
        <v>26194.04</v>
      </c>
      <c r="F188" s="95">
        <f t="shared" si="1"/>
        <v>117.71015144025525</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2292</v>
      </c>
      <c r="B189" s="88" t="s">
        <v>2293</v>
      </c>
      <c r="C189" s="94" t="s">
        <v>2292</v>
      </c>
      <c r="D189" s="249">
        <v>0</v>
      </c>
      <c r="E189" s="249">
        <v>0</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2294</v>
      </c>
      <c r="B190" s="88" t="s">
        <v>2295</v>
      </c>
      <c r="C190" s="94" t="s">
        <v>2294</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2296</v>
      </c>
      <c r="C191" s="94" t="s">
        <v>2297</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2298</v>
      </c>
      <c r="B192" s="88" t="s">
        <v>2299</v>
      </c>
      <c r="C192" s="94" t="s">
        <v>2298</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2300</v>
      </c>
      <c r="B193" s="88" t="s">
        <v>2301</v>
      </c>
      <c r="C193" s="94" t="s">
        <v>2300</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2302</v>
      </c>
      <c r="B194" s="88" t="s">
        <v>2303</v>
      </c>
      <c r="C194" s="94" t="s">
        <v>2302</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2304</v>
      </c>
      <c r="B195" s="88" t="s">
        <v>2305</v>
      </c>
      <c r="C195" s="94" t="s">
        <v>2304</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2306</v>
      </c>
      <c r="B196" s="88" t="s">
        <v>2307</v>
      </c>
      <c r="C196" s="94" t="s">
        <v>2306</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2308</v>
      </c>
      <c r="B197" s="88" t="s">
        <v>2309</v>
      </c>
      <c r="C197" s="94" t="s">
        <v>2308</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2310</v>
      </c>
      <c r="C198" s="94" t="s">
        <v>2311</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2312</v>
      </c>
      <c r="B199" s="88" t="s">
        <v>2299</v>
      </c>
      <c r="C199" s="94" t="s">
        <v>2312</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2313</v>
      </c>
      <c r="B200" s="88" t="s">
        <v>2301</v>
      </c>
      <c r="C200" s="94" t="s">
        <v>2313</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2314</v>
      </c>
      <c r="B201" s="88" t="s">
        <v>2303</v>
      </c>
      <c r="C201" s="94" t="s">
        <v>2314</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2315</v>
      </c>
      <c r="B202" s="88" t="s">
        <v>2305</v>
      </c>
      <c r="C202" s="94" t="s">
        <v>2315</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2316</v>
      </c>
      <c r="B203" s="88" t="s">
        <v>2307</v>
      </c>
      <c r="C203" s="94" t="s">
        <v>2316</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2317</v>
      </c>
      <c r="B204" s="88" t="s">
        <v>2309</v>
      </c>
      <c r="C204" s="94" t="s">
        <v>2317</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2318</v>
      </c>
      <c r="B205" s="88" t="s">
        <v>2319</v>
      </c>
      <c r="C205" s="94" t="s">
        <v>2318</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2320</v>
      </c>
      <c r="B206" s="88" t="s">
        <v>2321</v>
      </c>
      <c r="C206" s="94" t="s">
        <v>2320</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2322</v>
      </c>
      <c r="C207" s="94" t="s">
        <v>2323</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2324</v>
      </c>
      <c r="B208" s="88" t="s">
        <v>2325</v>
      </c>
      <c r="C208" s="94" t="s">
        <v>2324</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2326</v>
      </c>
      <c r="B209" s="88" t="s">
        <v>2327</v>
      </c>
      <c r="C209" s="94" t="s">
        <v>2326</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2328</v>
      </c>
      <c r="B210" s="88" t="s">
        <v>2329</v>
      </c>
      <c r="C210" s="94" t="s">
        <v>2328</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2330</v>
      </c>
      <c r="B211" s="88" t="s">
        <v>2331</v>
      </c>
      <c r="C211" s="94" t="s">
        <v>2330</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2332</v>
      </c>
      <c r="B212" s="88" t="s">
        <v>2333</v>
      </c>
      <c r="C212" s="94" t="s">
        <v>2332</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2334</v>
      </c>
      <c r="B213" s="88" t="s">
        <v>2335</v>
      </c>
      <c r="C213" s="94" t="s">
        <v>2334</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2336</v>
      </c>
      <c r="B214" s="88" t="s">
        <v>2337</v>
      </c>
      <c r="C214" s="94" t="s">
        <v>2336</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2338</v>
      </c>
      <c r="B215" s="88" t="s">
        <v>2339</v>
      </c>
      <c r="C215" s="94" t="s">
        <v>2338</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2340</v>
      </c>
      <c r="B216" s="88" t="s">
        <v>2341</v>
      </c>
      <c r="C216" s="94" t="s">
        <v>2340</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2342</v>
      </c>
      <c r="B217" s="88" t="s">
        <v>2343</v>
      </c>
      <c r="C217" s="94" t="s">
        <v>2342</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2344</v>
      </c>
      <c r="B218" s="88" t="s">
        <v>2345</v>
      </c>
      <c r="C218" s="94" t="s">
        <v>2344</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2346</v>
      </c>
      <c r="B219" s="88" t="s">
        <v>2347</v>
      </c>
      <c r="C219" s="94" t="s">
        <v>2346</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2348</v>
      </c>
      <c r="B220" s="88" t="s">
        <v>2349</v>
      </c>
      <c r="C220" s="94" t="s">
        <v>2348</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2350</v>
      </c>
      <c r="B221" s="88" t="s">
        <v>2351</v>
      </c>
      <c r="C221" s="94" t="s">
        <v>2350</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2352</v>
      </c>
      <c r="B222" s="88" t="s">
        <v>2353</v>
      </c>
      <c r="C222" s="94" t="s">
        <v>2352</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2354</v>
      </c>
      <c r="B223" s="233" t="s">
        <v>2355</v>
      </c>
      <c r="C223" s="94" t="s">
        <v>2354</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2356</v>
      </c>
      <c r="C224" s="94" t="s">
        <v>2357</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2358</v>
      </c>
      <c r="B225" s="88" t="s">
        <v>2359</v>
      </c>
      <c r="C225" s="94" t="s">
        <v>2358</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2360</v>
      </c>
      <c r="B226" s="88" t="s">
        <v>2361</v>
      </c>
      <c r="C226" s="94" t="s">
        <v>2360</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2362</v>
      </c>
      <c r="C227" s="94" t="s">
        <v>2363</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2364</v>
      </c>
      <c r="C228" s="94" t="s">
        <v>2365</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2366</v>
      </c>
      <c r="C229" s="94" t="s">
        <v>2367</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2368</v>
      </c>
      <c r="C230" s="94" t="s">
        <v>2369</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2370</v>
      </c>
      <c r="C231" s="94" t="s">
        <v>2371</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2372</v>
      </c>
      <c r="C232" s="94" t="s">
        <v>2373</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2374</v>
      </c>
      <c r="C233" s="94" t="s">
        <v>2375</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2376</v>
      </c>
      <c r="B234" s="88" t="s">
        <v>2377</v>
      </c>
      <c r="C234" s="94" t="s">
        <v>2376</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2378</v>
      </c>
      <c r="B235" s="88" t="s">
        <v>2379</v>
      </c>
      <c r="C235" s="94" t="s">
        <v>2378</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2380</v>
      </c>
      <c r="B236" s="88" t="s">
        <v>2381</v>
      </c>
      <c r="C236" s="94" t="s">
        <v>2380</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2382</v>
      </c>
      <c r="B237" s="88" t="s">
        <v>2383</v>
      </c>
      <c r="C237" s="94" t="s">
        <v>2382</v>
      </c>
      <c r="D237" s="106">
        <f t="shared" ref="D237:E237" si="41">+D238+D245-D254+SUM(D255:D257)</f>
        <v>12766662</v>
      </c>
      <c r="E237" s="106">
        <f t="shared" si="41"/>
        <v>12718453.619999999</v>
      </c>
      <c r="F237" s="95">
        <f t="shared" si="1"/>
        <v>99.622388530377009</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2384</v>
      </c>
      <c r="B238" s="88" t="s">
        <v>2385</v>
      </c>
      <c r="C238" s="94" t="s">
        <v>2384</v>
      </c>
      <c r="D238" s="106">
        <f t="shared" ref="D238:E238" si="42">D239-D242</f>
        <v>12705429</v>
      </c>
      <c r="E238" s="106">
        <f t="shared" si="42"/>
        <v>12555026.35</v>
      </c>
      <c r="F238" s="95">
        <f t="shared" si="1"/>
        <v>98.816233202357822</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2386</v>
      </c>
      <c r="B239" s="88" t="s">
        <v>2387</v>
      </c>
      <c r="C239" s="94" t="s">
        <v>2386</v>
      </c>
      <c r="D239" s="106">
        <f t="shared" ref="D239:E239" si="43">SUM(D240:D241)</f>
        <v>12705429</v>
      </c>
      <c r="E239" s="106">
        <f t="shared" si="43"/>
        <v>12555026.35</v>
      </c>
      <c r="F239" s="95">
        <f t="shared" si="1"/>
        <v>98.816233202357822</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2388</v>
      </c>
      <c r="B240" s="88" t="s">
        <v>2389</v>
      </c>
      <c r="C240" s="94" t="s">
        <v>2388</v>
      </c>
      <c r="D240" s="249">
        <v>12705429</v>
      </c>
      <c r="E240" s="249">
        <v>12555026.35</v>
      </c>
      <c r="F240" s="95">
        <f t="shared" si="1"/>
        <v>98.816233202357822</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2390</v>
      </c>
      <c r="B241" s="88" t="s">
        <v>2391</v>
      </c>
      <c r="C241" s="94" t="s">
        <v>2390</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2392</v>
      </c>
      <c r="B242" s="88" t="s">
        <v>2393</v>
      </c>
      <c r="C242" s="94" t="s">
        <v>2392</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2394</v>
      </c>
      <c r="B243" s="88" t="s">
        <v>2395</v>
      </c>
      <c r="C243" s="94" t="s">
        <v>2394</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2396</v>
      </c>
      <c r="B244" s="88" t="s">
        <v>2397</v>
      </c>
      <c r="C244" s="94" t="s">
        <v>2396</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2398</v>
      </c>
      <c r="B245" s="88" t="s">
        <v>2399</v>
      </c>
      <c r="C245" s="94" t="s">
        <v>2398</v>
      </c>
      <c r="D245" s="106">
        <f t="shared" ref="D245:E245" si="45">D246-D250</f>
        <v>61233</v>
      </c>
      <c r="E245" s="106">
        <f t="shared" si="45"/>
        <v>163427.26999999999</v>
      </c>
      <c r="F245" s="95">
        <f t="shared" si="1"/>
        <v>266.89410938546206</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2400</v>
      </c>
      <c r="B246" s="88" t="s">
        <v>2401</v>
      </c>
      <c r="C246" s="94" t="s">
        <v>2400</v>
      </c>
      <c r="D246" s="106">
        <f t="shared" ref="D246:E246" si="46">SUM(D247:D249)</f>
        <v>259077</v>
      </c>
      <c r="E246" s="106">
        <f t="shared" si="46"/>
        <v>191661.25</v>
      </c>
      <c r="F246" s="95">
        <f t="shared" si="1"/>
        <v>73.978489020638648</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2402</v>
      </c>
      <c r="C247" s="94" t="s">
        <v>621</v>
      </c>
      <c r="D247" s="249">
        <v>259077</v>
      </c>
      <c r="E247" s="249">
        <v>191661.25</v>
      </c>
      <c r="F247" s="95">
        <f t="shared" si="1"/>
        <v>73.978489020638648</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2403</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2404</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2405</v>
      </c>
      <c r="B250" s="88" t="s">
        <v>2406</v>
      </c>
      <c r="C250" s="94" t="s">
        <v>2405</v>
      </c>
      <c r="D250" s="106">
        <f t="shared" ref="D250:E250" si="47">SUM(D251:D253)</f>
        <v>197844</v>
      </c>
      <c r="E250" s="106">
        <f t="shared" si="47"/>
        <v>28233.98</v>
      </c>
      <c r="F250" s="95">
        <f t="shared" si="1"/>
        <v>14.270829542467803</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2407</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2408</v>
      </c>
      <c r="C252" s="94" t="s">
        <v>823</v>
      </c>
      <c r="D252" s="249">
        <v>197844</v>
      </c>
      <c r="E252" s="249">
        <v>28233.98</v>
      </c>
      <c r="F252" s="95">
        <f t="shared" si="1"/>
        <v>14.270829542467803</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2409</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2410</v>
      </c>
      <c r="B254" s="88" t="s">
        <v>2411</v>
      </c>
      <c r="C254" s="94" t="s">
        <v>2410</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2412</v>
      </c>
      <c r="C255" s="94" t="s">
        <v>625</v>
      </c>
      <c r="D255" s="249">
        <v>0</v>
      </c>
      <c r="E255" s="249">
        <v>0</v>
      </c>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2413</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2414</v>
      </c>
      <c r="B257" s="88" t="s">
        <v>2415</v>
      </c>
      <c r="C257" s="94" t="s">
        <v>2414</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2416</v>
      </c>
      <c r="B258" s="88" t="s">
        <v>2417</v>
      </c>
      <c r="C258" s="94" t="s">
        <v>2416</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2418</v>
      </c>
      <c r="B259" s="88" t="s">
        <v>2419</v>
      </c>
      <c r="C259" s="94" t="s">
        <v>2418</v>
      </c>
      <c r="D259" s="106">
        <f t="shared" ref="D259:E259" si="49">D260</f>
        <v>164473</v>
      </c>
      <c r="E259" s="106">
        <f t="shared" si="49"/>
        <v>164472.59</v>
      </c>
      <c r="F259" s="95">
        <f t="shared" si="1"/>
        <v>99.999750718962986</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2420</v>
      </c>
      <c r="B260" s="98" t="s">
        <v>2421</v>
      </c>
      <c r="C260" s="94" t="s">
        <v>2420</v>
      </c>
      <c r="D260" s="250">
        <v>164473</v>
      </c>
      <c r="E260" s="250">
        <v>164472.59</v>
      </c>
      <c r="F260" s="99">
        <f t="shared" si="1"/>
        <v>99.999750718962986</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9" t="s">
        <v>1290</v>
      </c>
      <c r="B261" s="356"/>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2422</v>
      </c>
      <c r="B262" s="88" t="s">
        <v>2423</v>
      </c>
      <c r="C262" s="94" t="s">
        <v>2424</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2422</v>
      </c>
      <c r="B263" s="88" t="s">
        <v>2425</v>
      </c>
      <c r="C263" s="94" t="s">
        <v>2426</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2427</v>
      </c>
      <c r="B264" s="88" t="s">
        <v>2428</v>
      </c>
      <c r="C264" s="94" t="s">
        <v>2429</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2427</v>
      </c>
      <c r="B265" s="88" t="s">
        <v>2430</v>
      </c>
      <c r="C265" s="94" t="s">
        <v>2431</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2432</v>
      </c>
      <c r="B266" s="88" t="s">
        <v>2433</v>
      </c>
      <c r="C266" s="94" t="s">
        <v>2434</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2432</v>
      </c>
      <c r="B267" s="88" t="s">
        <v>2435</v>
      </c>
      <c r="C267" s="94" t="s">
        <v>2436</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2437</v>
      </c>
      <c r="B268" s="88" t="s">
        <v>2438</v>
      </c>
      <c r="C268" s="94" t="s">
        <v>2437</v>
      </c>
      <c r="D268" s="249">
        <v>12009</v>
      </c>
      <c r="E268" s="249">
        <v>23536.05</v>
      </c>
      <c r="F268" s="95">
        <f t="shared" si="50"/>
        <v>195.98675993005244</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2439</v>
      </c>
      <c r="B269" s="88" t="s">
        <v>2440</v>
      </c>
      <c r="C269" s="94" t="s">
        <v>2439</v>
      </c>
      <c r="D269" s="249">
        <v>0</v>
      </c>
      <c r="E269" s="249">
        <v>875</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2441</v>
      </c>
      <c r="B270" s="88" t="s">
        <v>2442</v>
      </c>
      <c r="C270" s="94" t="s">
        <v>2441</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2443</v>
      </c>
      <c r="B271" s="88" t="s">
        <v>2444</v>
      </c>
      <c r="C271" s="94" t="s">
        <v>2443</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2445</v>
      </c>
      <c r="B272" s="88" t="s">
        <v>2446</v>
      </c>
      <c r="C272" s="94" t="s">
        <v>2445</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2447</v>
      </c>
      <c r="B273" s="88" t="s">
        <v>2448</v>
      </c>
      <c r="C273" s="94" t="s">
        <v>2447</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2449</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2450</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2451</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2452</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2453</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2454</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2455</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2456</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2457</v>
      </c>
      <c r="B282" s="88" t="s">
        <v>2458</v>
      </c>
      <c r="C282" s="94" t="s">
        <v>2457</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2459</v>
      </c>
      <c r="B283" s="88" t="s">
        <v>2460</v>
      </c>
      <c r="C283" s="94" t="s">
        <v>2459</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2461</v>
      </c>
      <c r="B284" s="88" t="s">
        <v>2462</v>
      </c>
      <c r="C284" s="94" t="s">
        <v>2461</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2463</v>
      </c>
      <c r="B285" s="88" t="s">
        <v>2464</v>
      </c>
      <c r="C285" s="94" t="s">
        <v>2463</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2465</v>
      </c>
      <c r="B286" s="88" t="s">
        <v>2466</v>
      </c>
      <c r="C286" s="94" t="s">
        <v>2465</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2467</v>
      </c>
      <c r="B287" s="88" t="s">
        <v>2468</v>
      </c>
      <c r="C287" s="94" t="s">
        <v>2469</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2467</v>
      </c>
      <c r="B288" s="88" t="s">
        <v>2470</v>
      </c>
      <c r="C288" s="94" t="s">
        <v>2471</v>
      </c>
      <c r="D288" s="249">
        <v>751504</v>
      </c>
      <c r="E288" s="249">
        <v>838605.55</v>
      </c>
      <c r="F288" s="95">
        <f t="shared" si="50"/>
        <v>111.59029758989973</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2472</v>
      </c>
      <c r="B289" s="88" t="s">
        <v>2473</v>
      </c>
      <c r="C289" s="94" t="s">
        <v>2474</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2472</v>
      </c>
      <c r="B290" s="88" t="s">
        <v>2475</v>
      </c>
      <c r="C290" s="94" t="s">
        <v>2476</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2477</v>
      </c>
      <c r="B291" s="88" t="s">
        <v>2478</v>
      </c>
      <c r="C291" s="94" t="s">
        <v>2479</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2477</v>
      </c>
      <c r="B292" s="88" t="s">
        <v>2480</v>
      </c>
      <c r="C292" s="94" t="s">
        <v>2481</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2482</v>
      </c>
      <c r="B293" s="88" t="s">
        <v>2483</v>
      </c>
      <c r="C293" s="94" t="s">
        <v>2484</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2482</v>
      </c>
      <c r="B294" s="88" t="s">
        <v>2485</v>
      </c>
      <c r="C294" s="94" t="s">
        <v>2486</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2487</v>
      </c>
      <c r="B295" s="233" t="s">
        <v>2488</v>
      </c>
      <c r="C295" s="94" t="s">
        <v>2487</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2489</v>
      </c>
      <c r="B296" s="233" t="s">
        <v>2490</v>
      </c>
      <c r="C296" s="94" t="s">
        <v>2489</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2491</v>
      </c>
      <c r="B297" s="233" t="s">
        <v>2492</v>
      </c>
      <c r="C297" s="94" t="s">
        <v>2491</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2493</v>
      </c>
      <c r="C298" s="94" t="s">
        <v>2494</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2495</v>
      </c>
      <c r="C299" s="94" t="s">
        <v>2496</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2497</v>
      </c>
      <c r="C300" s="94" t="s">
        <v>2498</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2499</v>
      </c>
      <c r="C301" s="94" t="s">
        <v>2500</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2501</v>
      </c>
      <c r="C302" s="94" t="s">
        <v>2502</v>
      </c>
      <c r="D302" s="249">
        <v>15953</v>
      </c>
      <c r="E302" s="249">
        <v>26194.04</v>
      </c>
      <c r="F302" s="95">
        <f t="shared" si="50"/>
        <v>164.19507302701686</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2503</v>
      </c>
      <c r="B303" s="233" t="s">
        <v>2504</v>
      </c>
      <c r="C303" s="94" t="s">
        <v>2503</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2505</v>
      </c>
      <c r="C304" s="94" t="s">
        <v>2506</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2507</v>
      </c>
      <c r="C305" s="94" t="s">
        <v>2508</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2509</v>
      </c>
      <c r="C307" s="94" t="s">
        <v>2510</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2511</v>
      </c>
      <c r="C308" s="94" t="s">
        <v>2512</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2513</v>
      </c>
      <c r="B309" s="233" t="s">
        <v>2514</v>
      </c>
      <c r="C309" s="94" t="s">
        <v>2513</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2515</v>
      </c>
      <c r="C310" s="94" t="s">
        <v>2516</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2517</v>
      </c>
      <c r="C311" s="94" t="s">
        <v>2518</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2519</v>
      </c>
      <c r="C315" s="94" t="s">
        <v>2520</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2521</v>
      </c>
      <c r="C316" s="94" t="s">
        <v>2522</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2523</v>
      </c>
      <c r="C318" s="94" t="s">
        <v>2524</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2525</v>
      </c>
      <c r="C320" s="94" t="s">
        <v>2526</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2527</v>
      </c>
      <c r="C321" s="94" t="s">
        <v>2528</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2529</v>
      </c>
      <c r="C322" s="104" t="s">
        <v>2530</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E121" sqref="E12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2" t="s">
        <v>2531</v>
      </c>
      <c r="B2" s="363"/>
      <c r="C2" s="363"/>
      <c r="D2" s="363"/>
      <c r="E2" s="363"/>
      <c r="F2" s="363"/>
      <c r="G2" s="51"/>
      <c r="H2" s="51"/>
      <c r="I2" s="51"/>
      <c r="J2" s="51"/>
      <c r="K2" s="51"/>
      <c r="L2" s="51"/>
      <c r="M2" s="51"/>
      <c r="N2" s="51"/>
      <c r="O2" s="51"/>
      <c r="P2" s="51"/>
      <c r="Q2" s="51"/>
      <c r="R2" s="51"/>
      <c r="S2" s="51"/>
      <c r="T2" s="51"/>
      <c r="U2" s="51"/>
      <c r="V2" s="51"/>
      <c r="W2" s="51"/>
      <c r="X2" s="51"/>
      <c r="Y2" s="51"/>
    </row>
    <row r="3" spans="1:25" s="224" customFormat="1" ht="48" x14ac:dyDescent="0.2">
      <c r="A3" s="283" t="s">
        <v>2532</v>
      </c>
      <c r="B3" s="284" t="s">
        <v>40</v>
      </c>
      <c r="C3" s="285" t="s">
        <v>41</v>
      </c>
      <c r="D3" s="284" t="s">
        <v>49</v>
      </c>
      <c r="E3" s="284" t="s">
        <v>50</v>
      </c>
      <c r="F3" s="286"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2533</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2534</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2535</v>
      </c>
      <c r="B7" s="87" t="s">
        <v>2536</v>
      </c>
      <c r="C7" s="185" t="s">
        <v>2535</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2537</v>
      </c>
      <c r="B8" s="87" t="s">
        <v>2538</v>
      </c>
      <c r="C8" s="185" t="s">
        <v>2537</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2539</v>
      </c>
      <c r="B9" s="87" t="s">
        <v>2540</v>
      </c>
      <c r="C9" s="185" t="s">
        <v>2539</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2541</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2542</v>
      </c>
      <c r="B11" s="87" t="s">
        <v>2543</v>
      </c>
      <c r="C11" s="185" t="s">
        <v>2542</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2544</v>
      </c>
      <c r="B12" s="87" t="s">
        <v>2545</v>
      </c>
      <c r="C12" s="185" t="s">
        <v>2544</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2546</v>
      </c>
      <c r="B13" s="87" t="s">
        <v>2547</v>
      </c>
      <c r="C13" s="185" t="s">
        <v>2546</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2548</v>
      </c>
      <c r="B14" s="87" t="s">
        <v>2549</v>
      </c>
      <c r="C14" s="185" t="s">
        <v>2548</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2550</v>
      </c>
      <c r="B15" s="87" t="s">
        <v>2551</v>
      </c>
      <c r="C15" s="185" t="s">
        <v>2550</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2552</v>
      </c>
      <c r="B16" s="87" t="s">
        <v>2553</v>
      </c>
      <c r="C16" s="185" t="s">
        <v>2552</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2554</v>
      </c>
      <c r="B17" s="87" t="s">
        <v>2555</v>
      </c>
      <c r="C17" s="185" t="s">
        <v>2554</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2556</v>
      </c>
      <c r="B18" s="87" t="s">
        <v>2557</v>
      </c>
      <c r="C18" s="185" t="s">
        <v>2556</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2558</v>
      </c>
      <c r="B19" s="87" t="s">
        <v>2559</v>
      </c>
      <c r="C19" s="185" t="s">
        <v>2558</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2560</v>
      </c>
      <c r="B20" s="87" t="s">
        <v>2561</v>
      </c>
      <c r="C20" s="185" t="s">
        <v>2560</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2562</v>
      </c>
      <c r="B21" s="87" t="s">
        <v>2563</v>
      </c>
      <c r="C21" s="185" t="s">
        <v>2562</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2564</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2565</v>
      </c>
      <c r="B23" s="87" t="s">
        <v>2566</v>
      </c>
      <c r="C23" s="185" t="s">
        <v>2565</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2567</v>
      </c>
      <c r="B24" s="87" t="s">
        <v>2568</v>
      </c>
      <c r="C24" s="185" t="s">
        <v>2567</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2569</v>
      </c>
      <c r="B25" s="87" t="s">
        <v>2570</v>
      </c>
      <c r="C25" s="185" t="s">
        <v>2569</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2571</v>
      </c>
      <c r="B26" s="87" t="s">
        <v>2572</v>
      </c>
      <c r="C26" s="185" t="s">
        <v>2571</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2573</v>
      </c>
      <c r="B27" s="87" t="s">
        <v>2574</v>
      </c>
      <c r="C27" s="185" t="s">
        <v>2573</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2575</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2576</v>
      </c>
      <c r="B29" s="87" t="s">
        <v>2577</v>
      </c>
      <c r="C29" s="185" t="s">
        <v>2576</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2578</v>
      </c>
      <c r="B30" s="87" t="s">
        <v>2579</v>
      </c>
      <c r="C30" s="185" t="s">
        <v>2578</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2580</v>
      </c>
      <c r="B31" s="87" t="s">
        <v>2581</v>
      </c>
      <c r="C31" s="185" t="s">
        <v>2580</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2582</v>
      </c>
      <c r="B32" s="87" t="s">
        <v>2583</v>
      </c>
      <c r="C32" s="185" t="s">
        <v>2582</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2584</v>
      </c>
      <c r="B33" s="87" t="s">
        <v>2585</v>
      </c>
      <c r="C33" s="185" t="s">
        <v>2584</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2586</v>
      </c>
      <c r="B34" s="87" t="s">
        <v>2587</v>
      </c>
      <c r="C34" s="185" t="s">
        <v>2586</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2588</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2589</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2590</v>
      </c>
      <c r="B37" s="87" t="s">
        <v>2591</v>
      </c>
      <c r="C37" s="185" t="s">
        <v>2590</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2592</v>
      </c>
      <c r="B38" s="87" t="s">
        <v>2593</v>
      </c>
      <c r="C38" s="185" t="s">
        <v>2592</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2594</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2595</v>
      </c>
      <c r="B40" s="87" t="s">
        <v>2596</v>
      </c>
      <c r="C40" s="185" t="s">
        <v>2595</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2597</v>
      </c>
      <c r="B41" s="87" t="s">
        <v>2598</v>
      </c>
      <c r="C41" s="185" t="s">
        <v>2597</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2599</v>
      </c>
      <c r="B42" s="87" t="s">
        <v>2600</v>
      </c>
      <c r="C42" s="185" t="s">
        <v>2599</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2601</v>
      </c>
      <c r="B43" s="87" t="s">
        <v>2602</v>
      </c>
      <c r="C43" s="185" t="s">
        <v>2601</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2603</v>
      </c>
      <c r="B44" s="87" t="s">
        <v>2604</v>
      </c>
      <c r="C44" s="185" t="s">
        <v>2603</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2605</v>
      </c>
      <c r="B45" s="87" t="s">
        <v>2606</v>
      </c>
      <c r="C45" s="185" t="s">
        <v>2605</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2607</v>
      </c>
      <c r="B46" s="87" t="s">
        <v>2608</v>
      </c>
      <c r="C46" s="185" t="s">
        <v>2607</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2609</v>
      </c>
      <c r="B47" s="87" t="s">
        <v>2610</v>
      </c>
      <c r="C47" s="185" t="s">
        <v>2609</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2611</v>
      </c>
      <c r="B48" s="87" t="s">
        <v>2612</v>
      </c>
      <c r="C48" s="185" t="s">
        <v>2611</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2613</v>
      </c>
      <c r="B49" s="87" t="s">
        <v>2614</v>
      </c>
      <c r="C49" s="185" t="s">
        <v>2613</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2615</v>
      </c>
      <c r="B50" s="87" t="s">
        <v>2616</v>
      </c>
      <c r="C50" s="185" t="s">
        <v>2615</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2617</v>
      </c>
      <c r="B51" s="87" t="s">
        <v>2618</v>
      </c>
      <c r="C51" s="185" t="s">
        <v>2617</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2619</v>
      </c>
      <c r="B52" s="87" t="s">
        <v>2620</v>
      </c>
      <c r="C52" s="185" t="s">
        <v>2619</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2621</v>
      </c>
      <c r="B53" s="87" t="s">
        <v>2622</v>
      </c>
      <c r="C53" s="185" t="s">
        <v>2621</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2623</v>
      </c>
      <c r="B54" s="87" t="s">
        <v>2624</v>
      </c>
      <c r="C54" s="185" t="s">
        <v>2623</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2625</v>
      </c>
      <c r="B55" s="87" t="s">
        <v>2626</v>
      </c>
      <c r="C55" s="185" t="s">
        <v>2625</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2627</v>
      </c>
      <c r="B56" s="87" t="s">
        <v>2628</v>
      </c>
      <c r="C56" s="185" t="s">
        <v>2627</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2629</v>
      </c>
      <c r="B57" s="87" t="s">
        <v>2630</v>
      </c>
      <c r="C57" s="185" t="s">
        <v>2629</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2631</v>
      </c>
      <c r="B58" s="87" t="s">
        <v>2632</v>
      </c>
      <c r="C58" s="185" t="s">
        <v>2631</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2633</v>
      </c>
      <c r="B59" s="87" t="s">
        <v>2634</v>
      </c>
      <c r="C59" s="185" t="s">
        <v>2633</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2635</v>
      </c>
      <c r="B60" s="87" t="s">
        <v>2636</v>
      </c>
      <c r="C60" s="185" t="s">
        <v>2635</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2637</v>
      </c>
      <c r="B61" s="87" t="s">
        <v>2638</v>
      </c>
      <c r="C61" s="185" t="s">
        <v>2637</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2639</v>
      </c>
      <c r="B62" s="87" t="s">
        <v>2640</v>
      </c>
      <c r="C62" s="185" t="s">
        <v>2639</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2641</v>
      </c>
      <c r="B63" s="87" t="s">
        <v>2642</v>
      </c>
      <c r="C63" s="185" t="s">
        <v>2641</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2643</v>
      </c>
      <c r="B64" s="87" t="s">
        <v>2644</v>
      </c>
      <c r="C64" s="185" t="s">
        <v>2643</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2645</v>
      </c>
      <c r="B65" s="87" t="s">
        <v>2646</v>
      </c>
      <c r="C65" s="185" t="s">
        <v>2645</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2647</v>
      </c>
      <c r="B66" s="87" t="s">
        <v>2648</v>
      </c>
      <c r="C66" s="185" t="s">
        <v>2647</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2649</v>
      </c>
      <c r="B67" s="87" t="s">
        <v>2650</v>
      </c>
      <c r="C67" s="185" t="s">
        <v>2649</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2651</v>
      </c>
      <c r="B68" s="87" t="s">
        <v>2652</v>
      </c>
      <c r="C68" s="185" t="s">
        <v>2651</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2653</v>
      </c>
      <c r="B69" s="87" t="s">
        <v>2654</v>
      </c>
      <c r="C69" s="185" t="s">
        <v>2653</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2655</v>
      </c>
      <c r="B70" s="87" t="s">
        <v>2656</v>
      </c>
      <c r="C70" s="185" t="s">
        <v>2655</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2657</v>
      </c>
      <c r="B71" s="87" t="s">
        <v>2658</v>
      </c>
      <c r="C71" s="185" t="s">
        <v>2657</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2659</v>
      </c>
      <c r="B72" s="87" t="s">
        <v>2660</v>
      </c>
      <c r="C72" s="185" t="s">
        <v>2659</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2661</v>
      </c>
      <c r="B73" s="87" t="s">
        <v>2662</v>
      </c>
      <c r="C73" s="185" t="s">
        <v>2661</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2663</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2664</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2665</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2666</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2667</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2668</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2669</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2670</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2671</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2672</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2673</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2674</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2675</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2676</v>
      </c>
      <c r="B87" s="87" t="s">
        <v>2677</v>
      </c>
      <c r="C87" s="185" t="s">
        <v>2676</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2678</v>
      </c>
      <c r="B88" s="87" t="s">
        <v>2679</v>
      </c>
      <c r="C88" s="185" t="s">
        <v>2678</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2680</v>
      </c>
      <c r="B89" s="87" t="s">
        <v>2681</v>
      </c>
      <c r="C89" s="185" t="s">
        <v>2680</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2682</v>
      </c>
      <c r="B90" s="87" t="s">
        <v>2683</v>
      </c>
      <c r="C90" s="185" t="s">
        <v>2682</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2684</v>
      </c>
      <c r="B91" s="87" t="s">
        <v>1601</v>
      </c>
      <c r="C91" s="185" t="s">
        <v>2684</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2685</v>
      </c>
      <c r="B92" s="87" t="s">
        <v>2686</v>
      </c>
      <c r="C92" s="185" t="s">
        <v>2685</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2687</v>
      </c>
      <c r="B93" s="87" t="s">
        <v>2688</v>
      </c>
      <c r="C93" s="185" t="s">
        <v>2687</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2689</v>
      </c>
      <c r="B94" s="87" t="s">
        <v>2690</v>
      </c>
      <c r="C94" s="185" t="s">
        <v>2689</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2691</v>
      </c>
      <c r="B95" s="87" t="s">
        <v>2692</v>
      </c>
      <c r="C95" s="185" t="s">
        <v>2691</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2693</v>
      </c>
      <c r="B96" s="87" t="s">
        <v>2694</v>
      </c>
      <c r="C96" s="185" t="s">
        <v>2693</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2695</v>
      </c>
      <c r="B97" s="87" t="s">
        <v>2696</v>
      </c>
      <c r="C97" s="185" t="s">
        <v>2695</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2697</v>
      </c>
      <c r="B98" s="87" t="s">
        <v>2698</v>
      </c>
      <c r="C98" s="185" t="s">
        <v>2697</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2699</v>
      </c>
      <c r="B99" s="87" t="s">
        <v>2700</v>
      </c>
      <c r="C99" s="185" t="s">
        <v>2699</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2701</v>
      </c>
      <c r="B100" s="87" t="s">
        <v>2702</v>
      </c>
      <c r="C100" s="185" t="s">
        <v>2701</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2703</v>
      </c>
      <c r="B101" s="87" t="s">
        <v>2704</v>
      </c>
      <c r="C101" s="185" t="s">
        <v>2703</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2705</v>
      </c>
      <c r="B102" s="87" t="s">
        <v>2706</v>
      </c>
      <c r="C102" s="185" t="s">
        <v>2705</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2707</v>
      </c>
      <c r="B103" s="87" t="s">
        <v>2708</v>
      </c>
      <c r="C103" s="185" t="s">
        <v>2707</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2709</v>
      </c>
      <c r="B104" s="87" t="s">
        <v>2710</v>
      </c>
      <c r="C104" s="185" t="s">
        <v>2709</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2711</v>
      </c>
      <c r="B105" s="87" t="s">
        <v>2712</v>
      </c>
      <c r="C105" s="185" t="s">
        <v>2711</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2713</v>
      </c>
      <c r="B106" s="87" t="s">
        <v>2714</v>
      </c>
      <c r="C106" s="185" t="s">
        <v>2713</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2715</v>
      </c>
      <c r="B107" s="87" t="s">
        <v>2716</v>
      </c>
      <c r="C107" s="185" t="s">
        <v>2715</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2717</v>
      </c>
      <c r="B108" s="87" t="s">
        <v>2718</v>
      </c>
      <c r="C108" s="185" t="s">
        <v>2717</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2719</v>
      </c>
      <c r="B109" s="87" t="s">
        <v>2720</v>
      </c>
      <c r="C109" s="185" t="s">
        <v>2719</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2721</v>
      </c>
      <c r="B110" s="87" t="s">
        <v>2722</v>
      </c>
      <c r="C110" s="185" t="s">
        <v>2721</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2723</v>
      </c>
      <c r="B111" s="87" t="s">
        <v>2724</v>
      </c>
      <c r="C111" s="185" t="s">
        <v>2723</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2725</v>
      </c>
      <c r="B112" s="87" t="s">
        <v>2726</v>
      </c>
      <c r="C112" s="185" t="s">
        <v>2725</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2727</v>
      </c>
      <c r="B113" s="87" t="s">
        <v>2728</v>
      </c>
      <c r="C113" s="185" t="s">
        <v>2727</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2729</v>
      </c>
      <c r="B114" s="87" t="s">
        <v>2730</v>
      </c>
      <c r="C114" s="185" t="s">
        <v>2729</v>
      </c>
      <c r="D114" s="83">
        <f t="shared" ref="D114:E114" si="22">D115+D118+D121+D122+SUM(D125:D128)</f>
        <v>9070656</v>
      </c>
      <c r="E114" s="83">
        <f t="shared" si="22"/>
        <v>9999021.0299999993</v>
      </c>
      <c r="F114" s="65">
        <f t="shared" si="1"/>
        <v>110.2348168644032</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2731</v>
      </c>
      <c r="B115" s="87" t="s">
        <v>2732</v>
      </c>
      <c r="C115" s="185" t="s">
        <v>2731</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2733</v>
      </c>
      <c r="B116" s="87" t="s">
        <v>2734</v>
      </c>
      <c r="C116" s="185" t="s">
        <v>2733</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2735</v>
      </c>
      <c r="B117" s="87" t="s">
        <v>2736</v>
      </c>
      <c r="C117" s="185" t="s">
        <v>2735</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2737</v>
      </c>
      <c r="B118" s="87" t="s">
        <v>2738</v>
      </c>
      <c r="C118" s="185" t="s">
        <v>2737</v>
      </c>
      <c r="D118" s="83">
        <f t="shared" ref="D118:E118" si="24">SUM(D119:D120)</f>
        <v>9070656</v>
      </c>
      <c r="E118" s="83">
        <f t="shared" si="24"/>
        <v>9999021.0299999993</v>
      </c>
      <c r="F118" s="65">
        <f t="shared" si="1"/>
        <v>110.2348168644032</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2739</v>
      </c>
      <c r="B119" s="87" t="s">
        <v>2740</v>
      </c>
      <c r="C119" s="185" t="s">
        <v>2739</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2741</v>
      </c>
      <c r="B120" s="87" t="s">
        <v>2742</v>
      </c>
      <c r="C120" s="185" t="s">
        <v>2741</v>
      </c>
      <c r="D120" s="251">
        <v>9070656</v>
      </c>
      <c r="E120" s="251">
        <v>9999021.0299999993</v>
      </c>
      <c r="F120" s="65">
        <f t="shared" si="1"/>
        <v>110.2348168644032</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2743</v>
      </c>
      <c r="B121" s="87" t="s">
        <v>2744</v>
      </c>
      <c r="C121" s="185" t="s">
        <v>2743</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2745</v>
      </c>
      <c r="B122" s="87" t="s">
        <v>2746</v>
      </c>
      <c r="C122" s="185" t="s">
        <v>2745</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2747</v>
      </c>
      <c r="B123" s="87" t="s">
        <v>2748</v>
      </c>
      <c r="C123" s="185" t="s">
        <v>2747</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2749</v>
      </c>
      <c r="B124" s="87" t="s">
        <v>2750</v>
      </c>
      <c r="C124" s="185" t="s">
        <v>2749</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2751</v>
      </c>
      <c r="B125" s="87" t="s">
        <v>2752</v>
      </c>
      <c r="C125" s="185" t="s">
        <v>2751</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2753</v>
      </c>
      <c r="B126" s="87" t="s">
        <v>2754</v>
      </c>
      <c r="C126" s="185" t="s">
        <v>2753</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2755</v>
      </c>
      <c r="B127" s="87" t="s">
        <v>2756</v>
      </c>
      <c r="C127" s="185" t="s">
        <v>2755</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2757</v>
      </c>
      <c r="B128" s="87" t="s">
        <v>2758</v>
      </c>
      <c r="C128" s="185" t="s">
        <v>2757</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2759</v>
      </c>
      <c r="B129" s="87" t="s">
        <v>2760</v>
      </c>
      <c r="C129" s="185" t="s">
        <v>2759</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2761</v>
      </c>
      <c r="B130" s="87" t="s">
        <v>2762</v>
      </c>
      <c r="C130" s="185" t="s">
        <v>2761</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2763</v>
      </c>
      <c r="B131" s="87" t="s">
        <v>2764</v>
      </c>
      <c r="C131" s="185" t="s">
        <v>2763</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2765</v>
      </c>
      <c r="B132" s="87" t="s">
        <v>2766</v>
      </c>
      <c r="C132" s="185" t="s">
        <v>2765</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2767</v>
      </c>
      <c r="B133" s="87" t="s">
        <v>2768</v>
      </c>
      <c r="C133" s="185" t="s">
        <v>2767</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2769</v>
      </c>
      <c r="B134" s="87" t="s">
        <v>2770</v>
      </c>
      <c r="C134" s="185" t="s">
        <v>2769</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2771</v>
      </c>
      <c r="B135" s="87" t="s">
        <v>2772</v>
      </c>
      <c r="C135" s="185" t="s">
        <v>2771</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2773</v>
      </c>
      <c r="B136" s="87" t="s">
        <v>2774</v>
      </c>
      <c r="C136" s="185" t="s">
        <v>2773</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2775</v>
      </c>
      <c r="B137" s="87" t="s">
        <v>1628</v>
      </c>
      <c r="C137" s="185" t="s">
        <v>2775</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2776</v>
      </c>
      <c r="B138" s="234" t="s">
        <v>2777</v>
      </c>
      <c r="C138" s="185" t="s">
        <v>2776</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2778</v>
      </c>
      <c r="B139" s="87" t="s">
        <v>2779</v>
      </c>
      <c r="C139" s="185" t="s">
        <v>2778</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2780</v>
      </c>
      <c r="B140" s="87" t="s">
        <v>2781</v>
      </c>
      <c r="C140" s="185" t="s">
        <v>2780</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2782</v>
      </c>
      <c r="C141" s="186" t="s">
        <v>2783</v>
      </c>
      <c r="D141" s="108">
        <f t="shared" ref="D141:E141" si="28">D5+D22+D28+D35+D75+D82+D89+D107+D114+D129</f>
        <v>9070656</v>
      </c>
      <c r="E141" s="108">
        <f t="shared" si="28"/>
        <v>9999021.0299999993</v>
      </c>
      <c r="F141" s="84">
        <f t="shared" si="1"/>
        <v>110.2348168644032</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4"/>
      <c r="E143" s="365"/>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 workbookViewId="0">
      <selection activeCell="E25" sqref="E25"/>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6" t="s">
        <v>2784</v>
      </c>
      <c r="B2" s="367"/>
      <c r="C2" s="367"/>
      <c r="D2" s="367"/>
      <c r="E2" s="367"/>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40</v>
      </c>
      <c r="C3" s="285" t="s">
        <v>41</v>
      </c>
      <c r="D3" s="284" t="s">
        <v>2785</v>
      </c>
      <c r="E3" s="286" t="s">
        <v>2786</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52</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2787</v>
      </c>
      <c r="B5" s="111" t="s">
        <v>2788</v>
      </c>
      <c r="C5" s="112" t="s">
        <v>2787</v>
      </c>
      <c r="D5" s="81">
        <f t="shared" ref="D5:E5" si="0">D6+D22</f>
        <v>424700.8</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2789</v>
      </c>
      <c r="B6" s="113" t="s">
        <v>2790</v>
      </c>
      <c r="C6" s="94" t="s">
        <v>2789</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2791</v>
      </c>
      <c r="C7" s="94" t="s">
        <v>2792</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2793</v>
      </c>
      <c r="C8" s="94" t="s">
        <v>2794</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2795</v>
      </c>
      <c r="C9" s="94" t="s">
        <v>2796</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2797</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2798</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2799</v>
      </c>
      <c r="C12" s="94" t="s">
        <v>2800</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2801</v>
      </c>
      <c r="C13" s="94" t="s">
        <v>2802</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2803</v>
      </c>
      <c r="C14" s="94" t="s">
        <v>2804</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2805</v>
      </c>
      <c r="C15" s="94" t="s">
        <v>2806</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2807</v>
      </c>
      <c r="C16" s="94" t="s">
        <v>2808</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2809</v>
      </c>
      <c r="C17" s="94" t="s">
        <v>2810</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2811</v>
      </c>
      <c r="C18" s="94" t="s">
        <v>2812</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2813</v>
      </c>
      <c r="C19" s="94" t="s">
        <v>2814</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2815</v>
      </c>
      <c r="C20" s="94" t="s">
        <v>2816</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2817</v>
      </c>
      <c r="C21" s="94" t="s">
        <v>2818</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2819</v>
      </c>
      <c r="B22" s="113" t="s">
        <v>2820</v>
      </c>
      <c r="C22" s="94" t="s">
        <v>2819</v>
      </c>
      <c r="D22" s="83">
        <f t="shared" ref="D22:E22" si="3">D23+D30</f>
        <v>424700.8</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2821</v>
      </c>
      <c r="C23" s="94" t="s">
        <v>2822</v>
      </c>
      <c r="D23" s="83">
        <f t="shared" ref="D23:E23" si="4">SUM(D24:D29)</f>
        <v>424700.8</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2793</v>
      </c>
      <c r="C24" s="94" t="s">
        <v>2823</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2795</v>
      </c>
      <c r="C25" s="94" t="s">
        <v>2824</v>
      </c>
      <c r="D25" s="314">
        <v>424700.8</v>
      </c>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2825</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2826</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2799</v>
      </c>
      <c r="C28" s="94" t="s">
        <v>2827</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2801</v>
      </c>
      <c r="C29" s="94" t="s">
        <v>2828</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2829</v>
      </c>
      <c r="C30" s="94" t="s">
        <v>2830</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2805</v>
      </c>
      <c r="C31" s="94" t="s">
        <v>2831</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2807</v>
      </c>
      <c r="C32" s="94" t="s">
        <v>2832</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2809</v>
      </c>
      <c r="C33" s="94" t="s">
        <v>2833</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2811</v>
      </c>
      <c r="C34" s="94" t="s">
        <v>2834</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2813</v>
      </c>
      <c r="C35" s="94" t="s">
        <v>2835</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2815</v>
      </c>
      <c r="C36" s="94" t="s">
        <v>2836</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2817</v>
      </c>
      <c r="C37" s="94" t="s">
        <v>2837</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2838</v>
      </c>
      <c r="B38" s="113" t="s">
        <v>2839</v>
      </c>
      <c r="C38" s="94" t="s">
        <v>2838</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2840</v>
      </c>
      <c r="B39" s="113" t="s">
        <v>2841</v>
      </c>
      <c r="C39" s="94" t="s">
        <v>2840</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2842</v>
      </c>
      <c r="C40" s="94" t="s">
        <v>2843</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2293</v>
      </c>
      <c r="C41" s="94" t="s">
        <v>2844</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2845</v>
      </c>
      <c r="C42" s="94" t="s">
        <v>2846</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2847</v>
      </c>
      <c r="C43" s="94" t="s">
        <v>2848</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2849</v>
      </c>
      <c r="B44" s="113" t="s">
        <v>2850</v>
      </c>
      <c r="C44" s="94" t="s">
        <v>2849</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2842</v>
      </c>
      <c r="C45" s="94" t="s">
        <v>2851</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2293</v>
      </c>
      <c r="C46" s="94" t="s">
        <v>2852</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2845</v>
      </c>
      <c r="C47" s="94" t="s">
        <v>2853</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2847</v>
      </c>
      <c r="C48" s="167" t="s">
        <v>2854</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8"/>
      <c r="E51" s="369"/>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B42" sqref="B4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70" t="s">
        <v>2855</v>
      </c>
      <c r="B2" s="367"/>
      <c r="C2" s="367"/>
      <c r="D2" s="367"/>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40</v>
      </c>
      <c r="C3" s="285" t="s">
        <v>41</v>
      </c>
      <c r="D3" s="286" t="s">
        <v>2856</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52</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2857</v>
      </c>
      <c r="C5" s="187" t="s">
        <v>2858</v>
      </c>
      <c r="D5" s="257">
        <v>751503.47</v>
      </c>
      <c r="E5" s="37"/>
      <c r="F5" s="37"/>
      <c r="G5" s="37"/>
      <c r="H5" s="37"/>
      <c r="I5" s="37"/>
      <c r="J5" s="37"/>
      <c r="K5" s="37"/>
      <c r="L5" s="37"/>
      <c r="M5" s="37"/>
      <c r="N5" s="37"/>
      <c r="O5" s="37"/>
      <c r="P5" s="37"/>
      <c r="Q5" s="37"/>
      <c r="R5" s="37"/>
      <c r="S5" s="37"/>
      <c r="T5" s="37"/>
      <c r="U5" s="37"/>
    </row>
    <row r="6" spans="1:24" ht="24" x14ac:dyDescent="0.2">
      <c r="A6" s="116"/>
      <c r="B6" s="117" t="s">
        <v>2859</v>
      </c>
      <c r="C6" s="188" t="s">
        <v>2860</v>
      </c>
      <c r="D6" s="40">
        <f>D7+D8+D17+D18</f>
        <v>10143211</v>
      </c>
      <c r="E6" s="37"/>
      <c r="F6" s="37"/>
      <c r="G6" s="37"/>
      <c r="H6" s="37"/>
      <c r="I6" s="37"/>
      <c r="J6" s="37"/>
      <c r="K6" s="37"/>
      <c r="L6" s="37"/>
      <c r="M6" s="37"/>
      <c r="N6" s="37"/>
      <c r="O6" s="37"/>
      <c r="P6" s="37"/>
      <c r="Q6" s="37"/>
      <c r="R6" s="37"/>
      <c r="S6" s="37"/>
      <c r="T6" s="37"/>
      <c r="U6" s="37"/>
    </row>
    <row r="7" spans="1:24" ht="12.75" customHeight="1" x14ac:dyDescent="0.2">
      <c r="A7" s="116"/>
      <c r="B7" s="117" t="s">
        <v>2861</v>
      </c>
      <c r="C7" s="188" t="s">
        <v>2862</v>
      </c>
      <c r="D7" s="258"/>
      <c r="E7" s="37"/>
      <c r="F7" s="37"/>
      <c r="G7" s="37"/>
      <c r="H7" s="37"/>
      <c r="I7" s="37"/>
      <c r="J7" s="37"/>
      <c r="K7" s="37"/>
      <c r="L7" s="37"/>
      <c r="M7" s="37"/>
      <c r="N7" s="37"/>
      <c r="O7" s="37"/>
      <c r="P7" s="37"/>
      <c r="Q7" s="37"/>
      <c r="R7" s="37"/>
      <c r="S7" s="37"/>
      <c r="T7" s="37"/>
      <c r="U7" s="37"/>
    </row>
    <row r="8" spans="1:24" ht="12.75" customHeight="1" x14ac:dyDescent="0.2">
      <c r="A8" s="116" t="s">
        <v>2268</v>
      </c>
      <c r="B8" s="117" t="s">
        <v>2863</v>
      </c>
      <c r="C8" s="188" t="s">
        <v>2864</v>
      </c>
      <c r="D8" s="40">
        <f>SUM(D9:D16)</f>
        <v>9957553.3000000007</v>
      </c>
      <c r="E8" s="37"/>
      <c r="F8" s="37"/>
      <c r="G8" s="37"/>
      <c r="H8" s="37"/>
      <c r="I8" s="37"/>
      <c r="J8" s="37"/>
      <c r="K8" s="37"/>
      <c r="L8" s="37"/>
      <c r="M8" s="37"/>
      <c r="N8" s="37"/>
      <c r="O8" s="37"/>
      <c r="P8" s="37"/>
      <c r="Q8" s="37"/>
      <c r="R8" s="37"/>
      <c r="S8" s="37"/>
      <c r="T8" s="37"/>
      <c r="U8" s="37"/>
    </row>
    <row r="9" spans="1:24" ht="12.75" customHeight="1" x14ac:dyDescent="0.2">
      <c r="A9" s="86" t="s">
        <v>2270</v>
      </c>
      <c r="B9" s="87" t="s">
        <v>2271</v>
      </c>
      <c r="C9" s="188" t="s">
        <v>2865</v>
      </c>
      <c r="D9" s="258">
        <v>9121241.4800000004</v>
      </c>
      <c r="E9" s="37"/>
      <c r="F9" s="37"/>
      <c r="G9" s="37"/>
      <c r="H9" s="37"/>
      <c r="I9" s="37"/>
      <c r="J9" s="37"/>
      <c r="K9" s="37"/>
      <c r="L9" s="37"/>
      <c r="M9" s="37"/>
      <c r="N9" s="37"/>
      <c r="O9" s="37"/>
      <c r="P9" s="37"/>
      <c r="Q9" s="37"/>
      <c r="R9" s="37"/>
      <c r="S9" s="37"/>
      <c r="T9" s="37"/>
      <c r="U9" s="37"/>
    </row>
    <row r="10" spans="1:24" ht="12.75" customHeight="1" x14ac:dyDescent="0.2">
      <c r="A10" s="86" t="s">
        <v>2272</v>
      </c>
      <c r="B10" s="87" t="s">
        <v>2273</v>
      </c>
      <c r="C10" s="188" t="s">
        <v>2866</v>
      </c>
      <c r="D10" s="258">
        <v>756186.63</v>
      </c>
      <c r="E10" s="37"/>
      <c r="F10" s="37"/>
      <c r="G10" s="37"/>
      <c r="H10" s="37"/>
      <c r="I10" s="37"/>
      <c r="J10" s="37"/>
      <c r="K10" s="37"/>
      <c r="L10" s="37"/>
      <c r="M10" s="37"/>
      <c r="N10" s="37"/>
      <c r="O10" s="37"/>
      <c r="P10" s="37"/>
      <c r="Q10" s="37"/>
      <c r="R10" s="37"/>
      <c r="S10" s="37"/>
      <c r="T10" s="37"/>
      <c r="U10" s="37"/>
    </row>
    <row r="11" spans="1:24" ht="12.75" customHeight="1" x14ac:dyDescent="0.2">
      <c r="A11" s="86" t="s">
        <v>2274</v>
      </c>
      <c r="B11" s="87" t="s">
        <v>2867</v>
      </c>
      <c r="C11" s="188" t="s">
        <v>2868</v>
      </c>
      <c r="D11" s="258">
        <v>27233</v>
      </c>
      <c r="E11" s="37"/>
      <c r="F11" s="37"/>
      <c r="G11" s="37"/>
      <c r="H11" s="37"/>
      <c r="I11" s="37"/>
      <c r="J11" s="37"/>
      <c r="K11" s="37"/>
      <c r="L11" s="37"/>
      <c r="M11" s="37"/>
      <c r="N11" s="37"/>
      <c r="O11" s="37"/>
      <c r="P11" s="37"/>
      <c r="Q11" s="37"/>
      <c r="R11" s="37"/>
      <c r="S11" s="37"/>
      <c r="T11" s="37"/>
      <c r="U11" s="37"/>
    </row>
    <row r="12" spans="1:24" ht="12.75" customHeight="1" x14ac:dyDescent="0.2">
      <c r="A12" s="86" t="s">
        <v>2282</v>
      </c>
      <c r="B12" s="87" t="s">
        <v>2283</v>
      </c>
      <c r="C12" s="188" t="s">
        <v>2869</v>
      </c>
      <c r="D12" s="258"/>
      <c r="E12" s="37"/>
      <c r="F12" s="37"/>
      <c r="G12" s="37"/>
      <c r="H12" s="37"/>
      <c r="I12" s="37"/>
      <c r="J12" s="37"/>
      <c r="K12" s="37"/>
      <c r="L12" s="37"/>
      <c r="M12" s="37"/>
      <c r="N12" s="37"/>
      <c r="O12" s="37"/>
      <c r="P12" s="37"/>
      <c r="Q12" s="37"/>
      <c r="R12" s="37"/>
      <c r="S12" s="37"/>
      <c r="T12" s="37"/>
      <c r="U12" s="37"/>
    </row>
    <row r="13" spans="1:24" ht="24" x14ac:dyDescent="0.2">
      <c r="A13" s="86" t="s">
        <v>2284</v>
      </c>
      <c r="B13" s="87" t="s">
        <v>2870</v>
      </c>
      <c r="C13" s="188" t="s">
        <v>2871</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2286</v>
      </c>
      <c r="B14" s="87" t="s">
        <v>2287</v>
      </c>
      <c r="C14" s="188" t="s">
        <v>2872</v>
      </c>
      <c r="D14" s="258">
        <v>6500</v>
      </c>
      <c r="E14" s="37"/>
      <c r="F14" s="37"/>
      <c r="G14" s="37"/>
      <c r="H14" s="37"/>
      <c r="I14" s="37"/>
      <c r="J14" s="37"/>
      <c r="K14" s="37"/>
      <c r="L14" s="37"/>
      <c r="M14" s="37"/>
      <c r="N14" s="37"/>
      <c r="O14" s="37"/>
      <c r="P14" s="37"/>
      <c r="Q14" s="37"/>
      <c r="R14" s="37"/>
      <c r="S14" s="37"/>
      <c r="T14" s="37"/>
      <c r="U14" s="37"/>
    </row>
    <row r="15" spans="1:24" ht="12.75" customHeight="1" x14ac:dyDescent="0.2">
      <c r="A15" s="86" t="s">
        <v>2288</v>
      </c>
      <c r="B15" s="87" t="s">
        <v>2289</v>
      </c>
      <c r="C15" s="188" t="s">
        <v>2873</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2290</v>
      </c>
      <c r="B16" s="87" t="s">
        <v>2291</v>
      </c>
      <c r="C16" s="188" t="s">
        <v>2874</v>
      </c>
      <c r="D16" s="258">
        <v>46392.19</v>
      </c>
      <c r="E16" s="37"/>
      <c r="F16" s="37"/>
      <c r="G16" s="37"/>
      <c r="H16" s="37"/>
      <c r="I16" s="37"/>
      <c r="J16" s="37"/>
      <c r="K16" s="37"/>
      <c r="L16" s="37"/>
      <c r="M16" s="37"/>
      <c r="N16" s="37"/>
      <c r="O16" s="37"/>
      <c r="P16" s="37"/>
      <c r="Q16" s="37"/>
      <c r="R16" s="37"/>
      <c r="S16" s="37"/>
      <c r="T16" s="37"/>
      <c r="U16" s="37"/>
    </row>
    <row r="17" spans="1:21" ht="12.75" customHeight="1" x14ac:dyDescent="0.2">
      <c r="A17" s="116" t="s">
        <v>2292</v>
      </c>
      <c r="B17" s="117" t="s">
        <v>2293</v>
      </c>
      <c r="C17" s="188" t="s">
        <v>2875</v>
      </c>
      <c r="D17" s="258">
        <v>185657.7</v>
      </c>
      <c r="E17" s="37"/>
      <c r="F17" s="37"/>
      <c r="G17" s="37"/>
      <c r="H17" s="37"/>
      <c r="I17" s="37"/>
      <c r="J17" s="37"/>
      <c r="K17" s="37"/>
      <c r="L17" s="37"/>
      <c r="M17" s="37"/>
      <c r="N17" s="37"/>
      <c r="O17" s="37"/>
      <c r="P17" s="37"/>
      <c r="Q17" s="37"/>
      <c r="R17" s="37"/>
      <c r="S17" s="37"/>
      <c r="T17" s="37"/>
      <c r="U17" s="37"/>
    </row>
    <row r="18" spans="1:21" ht="36" x14ac:dyDescent="0.2">
      <c r="A18" s="116" t="s">
        <v>2876</v>
      </c>
      <c r="B18" s="117" t="s">
        <v>2877</v>
      </c>
      <c r="C18" s="188" t="s">
        <v>2878</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2879</v>
      </c>
      <c r="C19" s="188" t="s">
        <v>2880</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2881</v>
      </c>
      <c r="B20" s="87" t="s">
        <v>2305</v>
      </c>
      <c r="C20" s="188" t="s">
        <v>2882</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2883</v>
      </c>
      <c r="B21" s="87" t="s">
        <v>2309</v>
      </c>
      <c r="C21" s="188" t="s">
        <v>2884</v>
      </c>
      <c r="D21" s="258"/>
      <c r="E21" s="37"/>
      <c r="F21" s="37"/>
      <c r="G21" s="37"/>
      <c r="H21" s="37"/>
      <c r="I21" s="37"/>
      <c r="J21" s="37"/>
      <c r="K21" s="37"/>
      <c r="L21" s="37"/>
      <c r="M21" s="37"/>
      <c r="N21" s="37"/>
      <c r="O21" s="37"/>
      <c r="P21" s="37"/>
      <c r="Q21" s="37"/>
      <c r="R21" s="37"/>
      <c r="S21" s="37"/>
      <c r="T21" s="37"/>
      <c r="U21" s="37"/>
    </row>
    <row r="22" spans="1:21" ht="24" x14ac:dyDescent="0.2">
      <c r="A22" s="86" t="s">
        <v>2885</v>
      </c>
      <c r="B22" s="87" t="s">
        <v>2886</v>
      </c>
      <c r="C22" s="188" t="s">
        <v>2887</v>
      </c>
      <c r="D22" s="258"/>
      <c r="E22" s="37"/>
      <c r="F22" s="37"/>
      <c r="G22" s="37"/>
      <c r="H22" s="37"/>
      <c r="I22" s="37"/>
      <c r="J22" s="37"/>
      <c r="K22" s="37"/>
      <c r="L22" s="37"/>
      <c r="M22" s="37"/>
      <c r="N22" s="37"/>
      <c r="O22" s="37"/>
      <c r="P22" s="37"/>
      <c r="Q22" s="37"/>
      <c r="R22" s="37"/>
      <c r="S22" s="37"/>
      <c r="T22" s="37"/>
      <c r="U22" s="37"/>
    </row>
    <row r="23" spans="1:21" ht="24" x14ac:dyDescent="0.2">
      <c r="A23" s="86" t="s">
        <v>2888</v>
      </c>
      <c r="B23" s="87" t="s">
        <v>2889</v>
      </c>
      <c r="C23" s="188" t="s">
        <v>2890</v>
      </c>
      <c r="D23" s="258"/>
      <c r="E23" s="37"/>
      <c r="F23" s="37"/>
      <c r="G23" s="37"/>
      <c r="H23" s="37"/>
      <c r="I23" s="37"/>
      <c r="J23" s="37"/>
      <c r="K23" s="37"/>
      <c r="L23" s="37"/>
      <c r="M23" s="37"/>
      <c r="N23" s="37"/>
      <c r="O23" s="37"/>
      <c r="P23" s="37"/>
      <c r="Q23" s="37"/>
      <c r="R23" s="37"/>
      <c r="S23" s="37"/>
      <c r="T23" s="37"/>
      <c r="U23" s="37"/>
    </row>
    <row r="24" spans="1:21" ht="24" x14ac:dyDescent="0.2">
      <c r="A24" s="86"/>
      <c r="B24" s="117" t="s">
        <v>2891</v>
      </c>
      <c r="C24" s="188" t="s">
        <v>2892</v>
      </c>
      <c r="D24" s="40">
        <f>D25+D26+D35+D36</f>
        <v>10056108.92</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2861</v>
      </c>
      <c r="C25" s="188" t="s">
        <v>2893</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2268</v>
      </c>
      <c r="B26" s="117" t="s">
        <v>2894</v>
      </c>
      <c r="C26" s="188" t="s">
        <v>2895</v>
      </c>
      <c r="D26" s="40">
        <f>SUM(D27:D34)</f>
        <v>9870451.2200000007</v>
      </c>
      <c r="E26" s="37"/>
      <c r="F26" s="37"/>
      <c r="G26" s="37"/>
      <c r="H26" s="37"/>
      <c r="I26" s="37"/>
      <c r="J26" s="37"/>
      <c r="K26" s="37"/>
      <c r="L26" s="37"/>
      <c r="M26" s="37"/>
      <c r="N26" s="37"/>
      <c r="O26" s="37"/>
      <c r="P26" s="37"/>
      <c r="Q26" s="37"/>
      <c r="R26" s="37"/>
      <c r="S26" s="37"/>
      <c r="T26" s="37"/>
      <c r="U26" s="37"/>
    </row>
    <row r="27" spans="1:21" ht="12.75" customHeight="1" x14ac:dyDescent="0.2">
      <c r="A27" s="86" t="s">
        <v>2270</v>
      </c>
      <c r="B27" s="87" t="s">
        <v>2271</v>
      </c>
      <c r="C27" s="188" t="s">
        <v>2896</v>
      </c>
      <c r="D27" s="258">
        <v>9032834.0700000003</v>
      </c>
      <c r="E27" s="37"/>
      <c r="F27" s="37"/>
      <c r="G27" s="37"/>
      <c r="H27" s="37"/>
      <c r="I27" s="37"/>
      <c r="J27" s="37"/>
      <c r="K27" s="37"/>
      <c r="L27" s="37"/>
      <c r="M27" s="37"/>
      <c r="N27" s="37"/>
      <c r="O27" s="37"/>
      <c r="P27" s="37"/>
      <c r="Q27" s="37"/>
      <c r="R27" s="37"/>
      <c r="S27" s="37"/>
      <c r="T27" s="37"/>
      <c r="U27" s="37"/>
    </row>
    <row r="28" spans="1:21" ht="12.75" customHeight="1" x14ac:dyDescent="0.2">
      <c r="A28" s="86" t="s">
        <v>2272</v>
      </c>
      <c r="B28" s="87" t="s">
        <v>2273</v>
      </c>
      <c r="C28" s="188" t="s">
        <v>2897</v>
      </c>
      <c r="D28" s="258">
        <v>761433.23</v>
      </c>
      <c r="E28" s="37"/>
      <c r="F28" s="37"/>
      <c r="G28" s="37"/>
      <c r="H28" s="37"/>
      <c r="I28" s="37"/>
      <c r="J28" s="37"/>
      <c r="K28" s="37"/>
      <c r="L28" s="37"/>
      <c r="M28" s="37"/>
      <c r="N28" s="37"/>
      <c r="O28" s="37"/>
      <c r="P28" s="37"/>
      <c r="Q28" s="37"/>
      <c r="R28" s="37"/>
      <c r="S28" s="37"/>
      <c r="T28" s="37"/>
      <c r="U28" s="37"/>
    </row>
    <row r="29" spans="1:21" ht="12.75" customHeight="1" x14ac:dyDescent="0.2">
      <c r="A29" s="86" t="s">
        <v>2274</v>
      </c>
      <c r="B29" s="87" t="s">
        <v>2867</v>
      </c>
      <c r="C29" s="188" t="s">
        <v>2898</v>
      </c>
      <c r="D29" s="258">
        <v>27233</v>
      </c>
      <c r="E29" s="37"/>
      <c r="F29" s="37"/>
      <c r="G29" s="37"/>
      <c r="H29" s="37"/>
      <c r="I29" s="37"/>
      <c r="J29" s="37"/>
      <c r="K29" s="37"/>
      <c r="L29" s="37"/>
      <c r="M29" s="37"/>
      <c r="N29" s="37"/>
      <c r="O29" s="37"/>
      <c r="P29" s="37"/>
      <c r="Q29" s="37"/>
      <c r="R29" s="37"/>
      <c r="S29" s="37"/>
      <c r="T29" s="37"/>
      <c r="U29" s="37"/>
    </row>
    <row r="30" spans="1:21" ht="12.75" customHeight="1" x14ac:dyDescent="0.2">
      <c r="A30" s="86" t="s">
        <v>2282</v>
      </c>
      <c r="B30" s="87" t="s">
        <v>2283</v>
      </c>
      <c r="C30" s="188" t="s">
        <v>2899</v>
      </c>
      <c r="D30" s="258"/>
      <c r="E30" s="37"/>
      <c r="F30" s="37"/>
      <c r="G30" s="37"/>
      <c r="H30" s="37"/>
      <c r="I30" s="37"/>
      <c r="J30" s="37"/>
      <c r="K30" s="37"/>
      <c r="L30" s="37"/>
      <c r="M30" s="37"/>
      <c r="N30" s="37"/>
      <c r="O30" s="37"/>
      <c r="P30" s="37"/>
      <c r="Q30" s="37"/>
      <c r="R30" s="37"/>
      <c r="S30" s="37"/>
      <c r="T30" s="37"/>
      <c r="U30" s="37"/>
    </row>
    <row r="31" spans="1:21" ht="24" x14ac:dyDescent="0.2">
      <c r="A31" s="86" t="s">
        <v>2284</v>
      </c>
      <c r="B31" s="87" t="s">
        <v>2870</v>
      </c>
      <c r="C31" s="188" t="s">
        <v>2900</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2286</v>
      </c>
      <c r="B32" s="87" t="s">
        <v>2287</v>
      </c>
      <c r="C32" s="188" t="s">
        <v>2901</v>
      </c>
      <c r="D32" s="258">
        <v>6500</v>
      </c>
      <c r="E32" s="37"/>
      <c r="F32" s="37"/>
      <c r="G32" s="37"/>
      <c r="H32" s="37"/>
      <c r="I32" s="37"/>
      <c r="J32" s="37"/>
      <c r="K32" s="37"/>
      <c r="L32" s="37"/>
      <c r="M32" s="37"/>
      <c r="N32" s="37"/>
      <c r="O32" s="37"/>
      <c r="P32" s="37"/>
      <c r="Q32" s="37"/>
      <c r="R32" s="37"/>
      <c r="S32" s="37"/>
      <c r="T32" s="37"/>
      <c r="U32" s="37"/>
    </row>
    <row r="33" spans="1:21" ht="12.75" customHeight="1" x14ac:dyDescent="0.2">
      <c r="A33" s="86" t="s">
        <v>2288</v>
      </c>
      <c r="B33" s="87" t="s">
        <v>2289</v>
      </c>
      <c r="C33" s="188" t="s">
        <v>2902</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2290</v>
      </c>
      <c r="B34" s="87" t="s">
        <v>2291</v>
      </c>
      <c r="C34" s="188" t="s">
        <v>2903</v>
      </c>
      <c r="D34" s="258">
        <v>42450.92</v>
      </c>
      <c r="E34" s="37"/>
      <c r="F34" s="37"/>
      <c r="G34" s="37"/>
      <c r="H34" s="37"/>
      <c r="I34" s="37"/>
      <c r="J34" s="37"/>
      <c r="K34" s="37"/>
      <c r="L34" s="37"/>
      <c r="M34" s="37"/>
      <c r="N34" s="37"/>
      <c r="O34" s="37"/>
      <c r="P34" s="37"/>
      <c r="Q34" s="37"/>
      <c r="R34" s="37"/>
      <c r="S34" s="37"/>
      <c r="T34" s="37"/>
      <c r="U34" s="37"/>
    </row>
    <row r="35" spans="1:21" ht="12.75" customHeight="1" x14ac:dyDescent="0.2">
      <c r="A35" s="116" t="s">
        <v>2292</v>
      </c>
      <c r="B35" s="117" t="s">
        <v>2293</v>
      </c>
      <c r="C35" s="188" t="s">
        <v>2904</v>
      </c>
      <c r="D35" s="258">
        <v>185657.7</v>
      </c>
      <c r="E35" s="37"/>
      <c r="F35" s="37"/>
      <c r="G35" s="37"/>
      <c r="H35" s="37"/>
      <c r="I35" s="37"/>
      <c r="J35" s="37"/>
      <c r="K35" s="37"/>
      <c r="L35" s="37"/>
      <c r="M35" s="37"/>
      <c r="N35" s="37"/>
      <c r="O35" s="37"/>
      <c r="P35" s="37"/>
      <c r="Q35" s="37"/>
      <c r="R35" s="37"/>
      <c r="S35" s="37"/>
      <c r="T35" s="37"/>
      <c r="U35" s="37"/>
    </row>
    <row r="36" spans="1:21" ht="36" x14ac:dyDescent="0.2">
      <c r="A36" s="116" t="s">
        <v>2876</v>
      </c>
      <c r="B36" s="117" t="s">
        <v>2905</v>
      </c>
      <c r="C36" s="188" t="s">
        <v>2906</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2879</v>
      </c>
      <c r="C37" s="188" t="s">
        <v>2907</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2881</v>
      </c>
      <c r="B38" s="87" t="s">
        <v>2305</v>
      </c>
      <c r="C38" s="188" t="s">
        <v>2908</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2883</v>
      </c>
      <c r="B39" s="87" t="s">
        <v>2309</v>
      </c>
      <c r="C39" s="188" t="s">
        <v>2909</v>
      </c>
      <c r="D39" s="258"/>
      <c r="E39" s="37"/>
      <c r="F39" s="37"/>
      <c r="G39" s="37"/>
      <c r="H39" s="37"/>
      <c r="I39" s="37"/>
      <c r="J39" s="37"/>
      <c r="K39" s="37"/>
      <c r="L39" s="37"/>
      <c r="M39" s="37"/>
      <c r="N39" s="37"/>
      <c r="O39" s="37"/>
      <c r="P39" s="37"/>
      <c r="Q39" s="37"/>
      <c r="R39" s="37"/>
      <c r="S39" s="37"/>
      <c r="T39" s="37"/>
      <c r="U39" s="37"/>
    </row>
    <row r="40" spans="1:21" ht="24" x14ac:dyDescent="0.2">
      <c r="A40" s="86" t="s">
        <v>2910</v>
      </c>
      <c r="B40" s="87" t="s">
        <v>2886</v>
      </c>
      <c r="C40" s="188" t="s">
        <v>2911</v>
      </c>
      <c r="D40" s="258"/>
      <c r="E40" s="37"/>
      <c r="F40" s="37"/>
      <c r="G40" s="37"/>
      <c r="H40" s="37"/>
      <c r="I40" s="37"/>
      <c r="J40" s="37"/>
      <c r="K40" s="37"/>
      <c r="L40" s="37"/>
      <c r="M40" s="37"/>
      <c r="N40" s="37"/>
      <c r="O40" s="37"/>
      <c r="P40" s="37"/>
      <c r="Q40" s="37"/>
      <c r="R40" s="37"/>
      <c r="S40" s="37"/>
      <c r="T40" s="37"/>
      <c r="U40" s="37"/>
    </row>
    <row r="41" spans="1:21" ht="24" x14ac:dyDescent="0.2">
      <c r="A41" s="86" t="s">
        <v>2888</v>
      </c>
      <c r="B41" s="87" t="s">
        <v>2889</v>
      </c>
      <c r="C41" s="188" t="s">
        <v>2912</v>
      </c>
      <c r="D41" s="258"/>
      <c r="E41" s="37"/>
      <c r="F41" s="37"/>
      <c r="G41" s="37"/>
      <c r="H41" s="37"/>
      <c r="I41" s="37"/>
      <c r="J41" s="37"/>
      <c r="K41" s="37"/>
      <c r="L41" s="37"/>
      <c r="M41" s="37"/>
      <c r="N41" s="37"/>
      <c r="O41" s="37"/>
      <c r="P41" s="37"/>
      <c r="Q41" s="37"/>
      <c r="R41" s="37"/>
      <c r="S41" s="37"/>
      <c r="T41" s="37"/>
      <c r="U41" s="37"/>
    </row>
    <row r="42" spans="1:21" ht="24" x14ac:dyDescent="0.2">
      <c r="A42" s="86"/>
      <c r="B42" s="117" t="s">
        <v>2913</v>
      </c>
      <c r="C42" s="188" t="s">
        <v>2914</v>
      </c>
      <c r="D42" s="40">
        <f>D5+D6-D24</f>
        <v>838605.55000000075</v>
      </c>
      <c r="E42" s="37"/>
      <c r="F42" s="37"/>
      <c r="G42" s="37"/>
      <c r="H42" s="37"/>
      <c r="I42" s="37"/>
      <c r="J42" s="37"/>
      <c r="K42" s="37"/>
      <c r="L42" s="37"/>
      <c r="M42" s="37"/>
      <c r="N42" s="37"/>
      <c r="O42" s="37"/>
      <c r="P42" s="37"/>
      <c r="Q42" s="37"/>
      <c r="R42" s="37"/>
      <c r="S42" s="37"/>
      <c r="T42" s="37"/>
      <c r="U42" s="37"/>
    </row>
    <row r="43" spans="1:21" ht="24" x14ac:dyDescent="0.2">
      <c r="A43" s="116"/>
      <c r="B43" s="117" t="s">
        <v>2915</v>
      </c>
      <c r="C43" s="188" t="s">
        <v>2916</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2917</v>
      </c>
      <c r="C44" s="188" t="s">
        <v>2918</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2919</v>
      </c>
      <c r="C45" s="188" t="s">
        <v>2920</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2921</v>
      </c>
      <c r="C46" s="188" t="s">
        <v>2922</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2923</v>
      </c>
      <c r="C47" s="188" t="s">
        <v>2924</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2925</v>
      </c>
      <c r="C48" s="188" t="s">
        <v>2926</v>
      </c>
      <c r="D48" s="258"/>
      <c r="E48" s="37"/>
      <c r="F48" s="37"/>
      <c r="G48" s="37"/>
      <c r="H48" s="37"/>
      <c r="I48" s="37"/>
      <c r="J48" s="37"/>
      <c r="K48" s="37"/>
      <c r="L48" s="37"/>
      <c r="M48" s="37"/>
      <c r="N48" s="37"/>
      <c r="O48" s="37"/>
      <c r="P48" s="37"/>
      <c r="Q48" s="37"/>
      <c r="R48" s="37"/>
      <c r="S48" s="37"/>
      <c r="T48" s="37"/>
      <c r="U48" s="37"/>
    </row>
    <row r="49" spans="1:21" ht="24" x14ac:dyDescent="0.2">
      <c r="A49" s="116" t="s">
        <v>2268</v>
      </c>
      <c r="B49" s="168" t="s">
        <v>2927</v>
      </c>
      <c r="C49" s="188" t="s">
        <v>2928</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2270</v>
      </c>
      <c r="B50" s="117" t="s">
        <v>2929</v>
      </c>
      <c r="C50" s="188" t="s">
        <v>2930</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2919</v>
      </c>
      <c r="C51" s="188" t="s">
        <v>2931</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2921</v>
      </c>
      <c r="C52" s="188" t="s">
        <v>2932</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2923</v>
      </c>
      <c r="C53" s="188" t="s">
        <v>2933</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2925</v>
      </c>
      <c r="C54" s="188" t="s">
        <v>2934</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2272</v>
      </c>
      <c r="B55" s="117" t="s">
        <v>2935</v>
      </c>
      <c r="C55" s="188" t="s">
        <v>2936</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2919</v>
      </c>
      <c r="C56" s="188" t="s">
        <v>2937</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2921</v>
      </c>
      <c r="C57" s="188" t="s">
        <v>2938</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2923</v>
      </c>
      <c r="C58" s="188" t="s">
        <v>2939</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2925</v>
      </c>
      <c r="C59" s="188" t="s">
        <v>2940</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2274</v>
      </c>
      <c r="B60" s="117" t="s">
        <v>2941</v>
      </c>
      <c r="C60" s="188" t="s">
        <v>2942</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2919</v>
      </c>
      <c r="C61" s="188" t="s">
        <v>2943</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2921</v>
      </c>
      <c r="C62" s="188" t="s">
        <v>2944</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2923</v>
      </c>
      <c r="C63" s="188" t="s">
        <v>2945</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2925</v>
      </c>
      <c r="C64" s="188" t="s">
        <v>2946</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2282</v>
      </c>
      <c r="B65" s="117" t="s">
        <v>2947</v>
      </c>
      <c r="C65" s="188" t="s">
        <v>2948</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2919</v>
      </c>
      <c r="C66" s="188" t="s">
        <v>2949</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2921</v>
      </c>
      <c r="C67" s="188" t="s">
        <v>2950</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2923</v>
      </c>
      <c r="C68" s="188" t="s">
        <v>2951</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2925</v>
      </c>
      <c r="C69" s="188" t="s">
        <v>2952</v>
      </c>
      <c r="D69" s="258"/>
      <c r="E69" s="37"/>
      <c r="F69" s="37"/>
      <c r="G69" s="37"/>
      <c r="H69" s="37"/>
      <c r="I69" s="37"/>
      <c r="J69" s="37"/>
      <c r="K69" s="37"/>
      <c r="L69" s="37"/>
      <c r="M69" s="37"/>
      <c r="N69" s="37"/>
      <c r="O69" s="37"/>
      <c r="P69" s="37"/>
      <c r="Q69" s="37"/>
      <c r="R69" s="37"/>
      <c r="S69" s="37"/>
      <c r="T69" s="37"/>
      <c r="U69" s="37"/>
    </row>
    <row r="70" spans="1:21" ht="24" x14ac:dyDescent="0.2">
      <c r="A70" s="116" t="s">
        <v>2284</v>
      </c>
      <c r="B70" s="117" t="s">
        <v>2953</v>
      </c>
      <c r="C70" s="188" t="s">
        <v>2954</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2919</v>
      </c>
      <c r="C71" s="188" t="s">
        <v>2955</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2921</v>
      </c>
      <c r="C72" s="188" t="s">
        <v>2956</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2923</v>
      </c>
      <c r="C73" s="188" t="s">
        <v>2957</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2925</v>
      </c>
      <c r="C74" s="188" t="s">
        <v>2958</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2286</v>
      </c>
      <c r="B75" s="117" t="s">
        <v>2959</v>
      </c>
      <c r="C75" s="188" t="s">
        <v>2960</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2919</v>
      </c>
      <c r="C76" s="188" t="s">
        <v>2961</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2921</v>
      </c>
      <c r="C77" s="188" t="s">
        <v>2962</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2923</v>
      </c>
      <c r="C78" s="188" t="s">
        <v>2963</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2925</v>
      </c>
      <c r="C79" s="188" t="s">
        <v>2964</v>
      </c>
      <c r="D79" s="258"/>
      <c r="E79" s="37"/>
      <c r="F79" s="37"/>
      <c r="G79" s="37"/>
      <c r="H79" s="37"/>
      <c r="I79" s="37"/>
      <c r="J79" s="37"/>
      <c r="K79" s="37"/>
      <c r="L79" s="37"/>
      <c r="M79" s="37"/>
      <c r="N79" s="37"/>
      <c r="O79" s="37"/>
      <c r="P79" s="37"/>
      <c r="Q79" s="37"/>
      <c r="R79" s="37"/>
      <c r="S79" s="37"/>
      <c r="T79" s="37"/>
      <c r="U79" s="37"/>
    </row>
    <row r="80" spans="1:21" ht="24" x14ac:dyDescent="0.2">
      <c r="A80" s="116" t="s">
        <v>2288</v>
      </c>
      <c r="B80" s="205" t="s">
        <v>2965</v>
      </c>
      <c r="C80" s="188" t="s">
        <v>2966</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2919</v>
      </c>
      <c r="C81" s="188" t="s">
        <v>2967</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2921</v>
      </c>
      <c r="C82" s="188" t="s">
        <v>2968</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2923</v>
      </c>
      <c r="C83" s="188" t="s">
        <v>2969</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2925</v>
      </c>
      <c r="C84" s="188" t="s">
        <v>2970</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2290</v>
      </c>
      <c r="B85" s="205" t="s">
        <v>2971</v>
      </c>
      <c r="C85" s="188" t="s">
        <v>2972</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2919</v>
      </c>
      <c r="C86" s="188" t="s">
        <v>2973</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2921</v>
      </c>
      <c r="C87" s="188" t="s">
        <v>2974</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2923</v>
      </c>
      <c r="C88" s="188" t="s">
        <v>2975</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2925</v>
      </c>
      <c r="C89" s="188" t="s">
        <v>2976</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2292</v>
      </c>
      <c r="B90" s="117" t="s">
        <v>2977</v>
      </c>
      <c r="C90" s="188" t="s">
        <v>2978</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2919</v>
      </c>
      <c r="C91" s="188" t="s">
        <v>2979</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2921</v>
      </c>
      <c r="C92" s="188" t="s">
        <v>2980</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2923</v>
      </c>
      <c r="C93" s="188" t="s">
        <v>2981</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2925</v>
      </c>
      <c r="C94" s="188" t="s">
        <v>2982</v>
      </c>
      <c r="D94" s="258"/>
      <c r="E94" s="37"/>
      <c r="F94" s="37"/>
      <c r="G94" s="37"/>
      <c r="H94" s="37"/>
      <c r="I94" s="37"/>
      <c r="J94" s="37"/>
      <c r="K94" s="37"/>
      <c r="L94" s="37"/>
      <c r="M94" s="37"/>
      <c r="N94" s="37"/>
      <c r="O94" s="37"/>
      <c r="P94" s="37"/>
      <c r="Q94" s="37"/>
      <c r="R94" s="37"/>
      <c r="S94" s="37"/>
      <c r="T94" s="37"/>
      <c r="U94" s="37"/>
    </row>
    <row r="95" spans="1:21" ht="36" x14ac:dyDescent="0.2">
      <c r="A95" s="116" t="s">
        <v>2876</v>
      </c>
      <c r="B95" s="117" t="s">
        <v>2983</v>
      </c>
      <c r="C95" s="188" t="s">
        <v>2984</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2879</v>
      </c>
      <c r="C96" s="188" t="s">
        <v>2985</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2881</v>
      </c>
      <c r="B97" s="87" t="s">
        <v>2305</v>
      </c>
      <c r="C97" s="188" t="s">
        <v>2986</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2883</v>
      </c>
      <c r="B98" s="87" t="s">
        <v>2309</v>
      </c>
      <c r="C98" s="188" t="s">
        <v>2987</v>
      </c>
      <c r="D98" s="258"/>
      <c r="E98" s="37"/>
      <c r="F98" s="37"/>
      <c r="G98" s="37"/>
      <c r="H98" s="37"/>
      <c r="I98" s="37"/>
      <c r="J98" s="37"/>
      <c r="K98" s="37"/>
      <c r="L98" s="37"/>
      <c r="M98" s="37"/>
      <c r="N98" s="37"/>
      <c r="O98" s="37"/>
      <c r="P98" s="37"/>
      <c r="Q98" s="37"/>
      <c r="R98" s="37"/>
      <c r="S98" s="37"/>
      <c r="T98" s="37"/>
      <c r="U98" s="37"/>
    </row>
    <row r="99" spans="1:21" ht="24" x14ac:dyDescent="0.2">
      <c r="A99" s="86" t="s">
        <v>2910</v>
      </c>
      <c r="B99" s="87" t="s">
        <v>2886</v>
      </c>
      <c r="C99" s="188" t="s">
        <v>2988</v>
      </c>
      <c r="D99" s="258"/>
      <c r="E99" s="37"/>
      <c r="F99" s="37"/>
      <c r="G99" s="37"/>
      <c r="H99" s="37"/>
      <c r="I99" s="37"/>
      <c r="J99" s="37"/>
      <c r="K99" s="37"/>
      <c r="L99" s="37"/>
      <c r="M99" s="37"/>
      <c r="N99" s="37"/>
      <c r="O99" s="37"/>
      <c r="P99" s="37"/>
      <c r="Q99" s="37"/>
      <c r="R99" s="37"/>
      <c r="S99" s="37"/>
      <c r="T99" s="37"/>
      <c r="U99" s="37"/>
    </row>
    <row r="100" spans="1:21" ht="24" x14ac:dyDescent="0.2">
      <c r="A100" s="86" t="s">
        <v>2888</v>
      </c>
      <c r="B100" s="87" t="s">
        <v>2889</v>
      </c>
      <c r="C100" s="188" t="s">
        <v>2989</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2990</v>
      </c>
      <c r="C101" s="188" t="s">
        <v>2991</v>
      </c>
      <c r="D101" s="40">
        <f>SUM(D102:D105)</f>
        <v>838605.55</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2861</v>
      </c>
      <c r="C102" s="188" t="s">
        <v>2992</v>
      </c>
      <c r="D102" s="258">
        <v>26194.04</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2268</v>
      </c>
      <c r="B103" s="87" t="s">
        <v>2842</v>
      </c>
      <c r="C103" s="188" t="s">
        <v>2993</v>
      </c>
      <c r="D103" s="258">
        <v>812411.51</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2292</v>
      </c>
      <c r="B104" s="87" t="s">
        <v>2293</v>
      </c>
      <c r="C104" s="188" t="s">
        <v>2994</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2876</v>
      </c>
      <c r="B105" s="235" t="s">
        <v>2995</v>
      </c>
      <c r="C105" s="189" t="s">
        <v>2996</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96"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4" t="s">
        <v>2855</v>
      </c>
      <c r="B1" s="369"/>
      <c r="C1" s="369"/>
      <c r="D1" s="369"/>
      <c r="E1" s="73" t="s">
        <v>2997</v>
      </c>
      <c r="F1" s="73"/>
      <c r="G1" s="73"/>
      <c r="H1" s="73"/>
      <c r="I1" s="73"/>
      <c r="J1" s="73"/>
      <c r="K1" s="73"/>
      <c r="L1" s="73"/>
      <c r="M1" s="73"/>
      <c r="N1" s="73"/>
      <c r="O1" s="73"/>
      <c r="P1" s="73"/>
    </row>
    <row r="2" spans="1:16" ht="37.5" customHeight="1" x14ac:dyDescent="0.2">
      <c r="A2" s="374" t="s">
        <v>2998</v>
      </c>
      <c r="B2" s="369"/>
      <c r="C2" s="369"/>
      <c r="D2" s="369"/>
    </row>
    <row r="3" spans="1:16" ht="29.25" customHeight="1" x14ac:dyDescent="0.2">
      <c r="A3" s="127" t="s">
        <v>2999</v>
      </c>
      <c r="B3" s="128" t="s">
        <v>3000</v>
      </c>
      <c r="C3" s="129" t="s">
        <v>3001</v>
      </c>
      <c r="D3" s="125"/>
      <c r="E3" s="126">
        <f>E4+E14+E19+E275+E293+E296+E298</f>
        <v>0</v>
      </c>
      <c r="F3" s="126">
        <f>F4+F14+F19+F275+F293+F296+F298</f>
        <v>3</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16328</v>
      </c>
      <c r="P3" s="73"/>
    </row>
    <row r="4" spans="1:16" ht="19.5" customHeight="1" x14ac:dyDescent="0.2">
      <c r="A4" s="375" t="s">
        <v>3002</v>
      </c>
      <c r="B4" s="376"/>
      <c r="C4" s="377"/>
      <c r="D4" s="125"/>
      <c r="E4" s="73">
        <f t="shared" ref="E4:F4" si="0">SUM(E5:E13)</f>
        <v>0</v>
      </c>
      <c r="F4" s="73">
        <f t="shared" si="0"/>
        <v>0</v>
      </c>
      <c r="G4" s="73"/>
      <c r="H4" s="73"/>
      <c r="I4" s="134" t="s">
        <v>3003</v>
      </c>
      <c r="J4" s="134" t="s">
        <v>3004</v>
      </c>
      <c r="K4" s="134" t="s">
        <v>3005</v>
      </c>
      <c r="L4" s="73"/>
      <c r="M4" s="73"/>
      <c r="N4" s="73"/>
      <c r="O4" s="73"/>
      <c r="P4" s="73"/>
    </row>
    <row r="5" spans="1:16" ht="63.75" customHeight="1" x14ac:dyDescent="0.2">
      <c r="A5" s="135">
        <v>1</v>
      </c>
      <c r="B5" s="136" t="str">
        <f t="shared" ref="B5:B13" si="1">IF(E5=1,"Pogreška",IF(F5=1,"Provjera","O.K."))</f>
        <v>O.K.</v>
      </c>
      <c r="C5" s="137" t="s">
        <v>3006</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3007</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3008</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3009</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3010</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3011</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3012</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3013</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3014</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1" t="s">
        <v>3015</v>
      </c>
      <c r="B14" s="372"/>
      <c r="C14" s="373"/>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3016</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3017</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3018</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3019</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1" t="s">
        <v>3020</v>
      </c>
      <c r="B19" s="372"/>
      <c r="C19" s="373"/>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3021</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3022</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3023</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3024</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3025</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3026</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3027</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3028</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3029</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3030</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3031</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3032</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3033</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3034</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3035</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3036</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3037</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3038</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3039</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3040</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3041</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3042</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3043</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3044</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3045</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3046</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3047</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3048</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3049</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3050</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3051</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3052</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3053</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3054</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3055</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3056</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3057</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3058</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3059</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3060</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3061</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3062</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3063</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3064</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3065</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3066</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3067</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3068</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3069</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3070</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3071</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3072</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3073</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3074</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3075</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3076</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3077</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3078</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3079</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3080</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3081</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3082</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3083</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3084</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3085</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3086</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3087</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3088</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3089</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3090</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3091</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3092</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3093</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3094</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3095</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3096</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3097</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3098</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3099</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3100</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3101</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3102</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3103</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3104</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3105</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3106</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3107</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3108</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3109</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3110</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3111</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3112</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3113</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3114</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3115</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3116</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3117</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3118</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3119</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3120</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3121</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3122</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3123</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3124</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3125</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3126</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3127</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3128</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3129</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3130</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3131</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3132</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3133</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3134</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3135</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3136</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3137</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3138</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3139</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3140</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3141</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3142</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3143</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3144</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3145</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3146</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3147</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3148</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3149</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3150</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3151</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3152</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3153</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3154</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3155</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3156</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3157</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3158</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3159</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3160</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3161</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3162</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3163</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3164</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3165</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3166</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3167</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3168</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3169</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3170</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3171</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3172</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3173</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3174</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3175</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3176</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3177</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3178</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3179</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3180</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3181</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3182</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3183</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3184</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3185</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3186</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3187</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3188</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3189</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3190</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3191</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3192</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3193</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3194</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3195</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3196</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3197</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3198</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3199</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3200</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3201</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3202</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3203</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3204</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3205</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3206</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3207</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3208</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3209</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3210</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3211</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3212</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3213</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3214</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3215</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3216</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3217</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3218</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Provjera</v>
      </c>
      <c r="C218" s="120" t="s">
        <v>3219</v>
      </c>
      <c r="D218" s="125"/>
      <c r="E218" s="73">
        <f t="shared" si="20"/>
        <v>0</v>
      </c>
      <c r="F218" s="73">
        <f t="shared" si="21"/>
        <v>1</v>
      </c>
      <c r="G218" s="73"/>
      <c r="H218" s="73"/>
      <c r="I218" s="73"/>
      <c r="J218" s="73"/>
      <c r="K218" s="73"/>
      <c r="L218" s="73">
        <f>IF(AND('PR-RAS'!D183&gt;0,'PR-RAS'!D720=0),1,0)</f>
        <v>1</v>
      </c>
      <c r="M218" s="73">
        <f>IF(AND('PR-RAS'!E183&gt;0,'PR-RAS'!E720=0),1,0)</f>
        <v>1</v>
      </c>
      <c r="N218" s="73"/>
      <c r="O218" s="73"/>
      <c r="P218" s="73"/>
    </row>
    <row r="219" spans="1:16" ht="32.25" customHeight="1" x14ac:dyDescent="0.2">
      <c r="A219" s="135">
        <v>182</v>
      </c>
      <c r="B219" s="136" t="str">
        <f t="shared" si="19"/>
        <v>O.K.</v>
      </c>
      <c r="C219" s="120" t="s">
        <v>3220</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3221</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3222</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3223</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3224</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3225</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3226</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3227</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3228</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3229</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3230</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3231</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3232</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3233</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3234</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3235</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3236</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3237</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3238</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3239</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3240</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3241</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3242</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3243</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3244</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3245</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3246</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3247</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3248</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3249</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3250</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3251</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3252</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3253</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3254</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3255</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3256</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3257</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3258</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3259</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3260</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3261</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3262</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3263</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3264</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3265</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3266</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3267</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3268</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3269</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3270</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3271</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3272</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3273</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3274</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3275</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1" t="s">
        <v>31</v>
      </c>
      <c r="B275" s="372"/>
      <c r="C275" s="373"/>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3276</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3277</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3278</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3279</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3280</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3281</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3282</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3283</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3284</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3285</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3286</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3287</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3288</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3289</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3290</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3291</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3292</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1" t="s">
        <v>36</v>
      </c>
      <c r="B293" s="372"/>
      <c r="C293" s="373"/>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3293</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1" t="s">
        <v>35</v>
      </c>
      <c r="B296" s="372"/>
      <c r="C296" s="373"/>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3293</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1" t="s">
        <v>3295</v>
      </c>
      <c r="B298" s="372"/>
      <c r="C298" s="373"/>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3293</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3296</v>
      </c>
    </row>
    <row r="1431" spans="10:12" ht="15.75" customHeight="1" x14ac:dyDescent="0.2"/>
    <row r="1432" spans="10:12" ht="15" customHeight="1" x14ac:dyDescent="0.2">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6" t="s">
        <v>3297</v>
      </c>
      <c r="B1" s="386"/>
      <c r="C1" s="386"/>
    </row>
    <row r="2" spans="1:17" ht="33" customHeight="1" x14ac:dyDescent="0.2">
      <c r="A2" s="387" t="s">
        <v>3298</v>
      </c>
      <c r="B2" s="388"/>
      <c r="C2" s="379"/>
      <c r="D2" s="4"/>
      <c r="E2" s="4"/>
      <c r="F2" s="4"/>
      <c r="G2" s="4"/>
      <c r="H2" s="4"/>
      <c r="I2" s="4"/>
      <c r="J2" s="4"/>
      <c r="K2" s="4"/>
      <c r="L2" s="4"/>
      <c r="M2" s="4"/>
      <c r="N2" s="4"/>
      <c r="O2" s="4"/>
      <c r="P2" s="4"/>
      <c r="Q2" s="4"/>
    </row>
    <row r="3" spans="1:17" ht="18.75" customHeight="1" x14ac:dyDescent="0.2">
      <c r="A3" s="42" t="s">
        <v>3299</v>
      </c>
      <c r="B3" s="389" t="s">
        <v>3300</v>
      </c>
      <c r="C3" s="379"/>
      <c r="D3" s="4"/>
      <c r="E3" s="4"/>
      <c r="F3" s="4"/>
      <c r="G3" s="4"/>
      <c r="H3" s="4"/>
      <c r="I3" s="4"/>
      <c r="J3" s="4"/>
      <c r="K3" s="4"/>
      <c r="L3" s="4"/>
      <c r="M3" s="4"/>
      <c r="N3" s="4"/>
      <c r="O3" s="4"/>
      <c r="P3" s="4"/>
      <c r="Q3" s="4"/>
    </row>
    <row r="4" spans="1:17" ht="37.5" hidden="1" customHeight="1" x14ac:dyDescent="0.2">
      <c r="A4" s="43" t="s">
        <v>3301</v>
      </c>
      <c r="B4" s="383" t="s">
        <v>3302</v>
      </c>
      <c r="C4" s="379"/>
      <c r="D4" s="4"/>
      <c r="E4" s="4"/>
      <c r="F4" s="4"/>
      <c r="G4" s="4"/>
      <c r="H4" s="4"/>
      <c r="I4" s="4"/>
      <c r="J4" s="4"/>
      <c r="K4" s="4"/>
      <c r="L4" s="4"/>
      <c r="M4" s="4"/>
      <c r="N4" s="4"/>
      <c r="O4" s="4"/>
      <c r="P4" s="4"/>
      <c r="Q4" s="4"/>
    </row>
    <row r="5" spans="1:17" ht="48" hidden="1" customHeight="1" x14ac:dyDescent="0.2">
      <c r="A5" s="43" t="s">
        <v>3301</v>
      </c>
      <c r="B5" s="383" t="s">
        <v>3303</v>
      </c>
      <c r="C5" s="379"/>
      <c r="D5" s="4"/>
      <c r="E5" s="4"/>
      <c r="F5" s="4"/>
      <c r="G5" s="4"/>
      <c r="H5" s="4"/>
      <c r="I5" s="4"/>
      <c r="J5" s="4"/>
      <c r="K5" s="4"/>
      <c r="L5" s="4"/>
      <c r="M5" s="4"/>
      <c r="N5" s="4"/>
      <c r="O5" s="4"/>
      <c r="P5" s="4"/>
      <c r="Q5" s="4"/>
    </row>
    <row r="6" spans="1:17" ht="59.25" hidden="1" customHeight="1" x14ac:dyDescent="0.2">
      <c r="A6" s="43" t="s">
        <v>3301</v>
      </c>
      <c r="B6" s="383" t="s">
        <v>3304</v>
      </c>
      <c r="C6" s="379"/>
      <c r="D6" s="4"/>
      <c r="E6" s="4"/>
      <c r="F6" s="4"/>
      <c r="G6" s="4"/>
      <c r="H6" s="4"/>
      <c r="I6" s="4"/>
      <c r="J6" s="4"/>
      <c r="K6" s="4"/>
      <c r="L6" s="4"/>
      <c r="M6" s="4"/>
      <c r="N6" s="4"/>
      <c r="O6" s="4"/>
      <c r="P6" s="4"/>
      <c r="Q6" s="4"/>
    </row>
    <row r="7" spans="1:17" ht="48" hidden="1" customHeight="1" x14ac:dyDescent="0.2">
      <c r="A7" s="43" t="s">
        <v>3305</v>
      </c>
      <c r="B7" s="383" t="s">
        <v>3306</v>
      </c>
      <c r="C7" s="379"/>
      <c r="D7" s="4"/>
      <c r="E7" s="4"/>
      <c r="F7" s="4"/>
      <c r="G7" s="4"/>
      <c r="H7" s="4"/>
      <c r="I7" s="4"/>
      <c r="J7" s="4"/>
      <c r="K7" s="4"/>
      <c r="L7" s="4"/>
      <c r="M7" s="4"/>
      <c r="N7" s="4"/>
      <c r="O7" s="4"/>
      <c r="P7" s="4"/>
      <c r="Q7" s="4"/>
    </row>
    <row r="8" spans="1:17" ht="41.25" hidden="1" customHeight="1" x14ac:dyDescent="0.2">
      <c r="A8" s="43" t="s">
        <v>3307</v>
      </c>
      <c r="B8" s="383" t="s">
        <v>3308</v>
      </c>
      <c r="C8" s="379"/>
      <c r="D8" s="4"/>
      <c r="E8" s="4"/>
      <c r="F8" s="4"/>
      <c r="G8" s="4"/>
      <c r="H8" s="4"/>
      <c r="I8" s="4"/>
      <c r="J8" s="4"/>
      <c r="K8" s="4"/>
      <c r="L8" s="4"/>
      <c r="M8" s="4"/>
      <c r="N8" s="4"/>
      <c r="O8" s="4"/>
      <c r="P8" s="4"/>
      <c r="Q8" s="4"/>
    </row>
    <row r="9" spans="1:17" ht="59.25" hidden="1" customHeight="1" x14ac:dyDescent="0.2">
      <c r="A9" s="43" t="s">
        <v>3309</v>
      </c>
      <c r="B9" s="383" t="s">
        <v>3310</v>
      </c>
      <c r="C9" s="379"/>
      <c r="D9" s="4"/>
      <c r="E9" s="4"/>
      <c r="F9" s="4"/>
      <c r="G9" s="4"/>
      <c r="H9" s="4"/>
      <c r="I9" s="4"/>
      <c r="J9" s="4"/>
      <c r="K9" s="4"/>
      <c r="L9" s="4"/>
      <c r="M9" s="4"/>
      <c r="N9" s="4"/>
      <c r="O9" s="4"/>
      <c r="P9" s="4"/>
      <c r="Q9" s="4"/>
    </row>
    <row r="10" spans="1:17" ht="61.5" hidden="1" customHeight="1" x14ac:dyDescent="0.2">
      <c r="A10" s="43" t="s">
        <v>3309</v>
      </c>
      <c r="B10" s="383" t="s">
        <v>3311</v>
      </c>
      <c r="C10" s="379"/>
      <c r="D10" s="4"/>
      <c r="E10" s="4"/>
      <c r="F10" s="4"/>
      <c r="G10" s="4"/>
      <c r="H10" s="4"/>
      <c r="I10" s="4"/>
      <c r="J10" s="4"/>
      <c r="K10" s="4"/>
      <c r="L10" s="4"/>
      <c r="M10" s="4"/>
      <c r="N10" s="4"/>
      <c r="O10" s="4"/>
      <c r="P10" s="4"/>
      <c r="Q10" s="4"/>
    </row>
    <row r="11" spans="1:17" ht="43.5" hidden="1" customHeight="1" x14ac:dyDescent="0.2">
      <c r="A11" s="43" t="s">
        <v>3309</v>
      </c>
      <c r="B11" s="383" t="s">
        <v>3312</v>
      </c>
      <c r="C11" s="379"/>
      <c r="D11" s="4"/>
      <c r="E11" s="4"/>
      <c r="F11" s="4"/>
      <c r="G11" s="4"/>
      <c r="H11" s="4"/>
      <c r="I11" s="4"/>
      <c r="J11" s="4"/>
      <c r="K11" s="4"/>
      <c r="L11" s="4"/>
      <c r="M11" s="4"/>
      <c r="N11" s="4"/>
      <c r="O11" s="4"/>
      <c r="P11" s="4"/>
      <c r="Q11" s="4"/>
    </row>
    <row r="12" spans="1:17" ht="27.75" hidden="1" customHeight="1" x14ac:dyDescent="0.2">
      <c r="A12" s="43" t="s">
        <v>3313</v>
      </c>
      <c r="B12" s="383" t="s">
        <v>3314</v>
      </c>
      <c r="C12" s="379"/>
      <c r="D12" s="4"/>
      <c r="E12" s="4"/>
      <c r="F12" s="4"/>
      <c r="G12" s="4"/>
      <c r="H12" s="4"/>
      <c r="I12" s="4"/>
      <c r="J12" s="4"/>
      <c r="K12" s="4"/>
      <c r="L12" s="4"/>
      <c r="M12" s="4"/>
      <c r="N12" s="4"/>
      <c r="O12" s="4"/>
      <c r="P12" s="4"/>
      <c r="Q12" s="4"/>
    </row>
    <row r="13" spans="1:17" ht="27.75" hidden="1" customHeight="1" x14ac:dyDescent="0.2">
      <c r="A13" s="43" t="s">
        <v>3315</v>
      </c>
      <c r="B13" s="383" t="s">
        <v>3316</v>
      </c>
      <c r="C13" s="379"/>
      <c r="D13" s="4"/>
      <c r="E13" s="4"/>
      <c r="F13" s="4"/>
      <c r="G13" s="4"/>
      <c r="H13" s="4"/>
      <c r="I13" s="4"/>
      <c r="J13" s="4"/>
      <c r="K13" s="4"/>
      <c r="L13" s="4"/>
      <c r="M13" s="4"/>
      <c r="N13" s="4"/>
      <c r="O13" s="4"/>
      <c r="P13" s="4"/>
      <c r="Q13" s="4"/>
    </row>
    <row r="14" spans="1:17" ht="45.75" hidden="1" customHeight="1" x14ac:dyDescent="0.2">
      <c r="A14" s="43" t="s">
        <v>3317</v>
      </c>
      <c r="B14" s="383" t="s">
        <v>3318</v>
      </c>
      <c r="C14" s="379"/>
      <c r="D14" s="4"/>
      <c r="E14" s="4"/>
      <c r="F14" s="4"/>
      <c r="G14" s="4"/>
      <c r="H14" s="4"/>
      <c r="I14" s="4"/>
      <c r="J14" s="4"/>
      <c r="K14" s="4"/>
      <c r="L14" s="4"/>
      <c r="M14" s="4"/>
      <c r="N14" s="4"/>
      <c r="O14" s="4"/>
      <c r="P14" s="4"/>
      <c r="Q14" s="4"/>
    </row>
    <row r="15" spans="1:17" ht="45.75" hidden="1" customHeight="1" x14ac:dyDescent="0.2">
      <c r="A15" s="43" t="s">
        <v>3319</v>
      </c>
      <c r="B15" s="383" t="s">
        <v>3320</v>
      </c>
      <c r="C15" s="379"/>
      <c r="D15" s="4"/>
      <c r="E15" s="4"/>
      <c r="F15" s="4"/>
      <c r="G15" s="4"/>
      <c r="H15" s="4"/>
      <c r="I15" s="4"/>
      <c r="J15" s="4"/>
      <c r="K15" s="4"/>
      <c r="L15" s="4"/>
      <c r="M15" s="4"/>
      <c r="N15" s="4"/>
      <c r="O15" s="4"/>
      <c r="P15" s="4"/>
      <c r="Q15" s="4"/>
    </row>
    <row r="16" spans="1:17" ht="51" hidden="1" customHeight="1" x14ac:dyDescent="0.2">
      <c r="A16" s="43" t="s">
        <v>3321</v>
      </c>
      <c r="B16" s="383" t="s">
        <v>3322</v>
      </c>
      <c r="C16" s="379"/>
      <c r="D16" s="4"/>
      <c r="E16" s="4"/>
      <c r="F16" s="4"/>
      <c r="G16" s="4"/>
      <c r="H16" s="4"/>
      <c r="I16" s="4"/>
      <c r="J16" s="4"/>
      <c r="K16" s="4"/>
      <c r="L16" s="4"/>
      <c r="M16" s="4"/>
      <c r="N16" s="4"/>
      <c r="O16" s="4"/>
      <c r="P16" s="4"/>
      <c r="Q16" s="4"/>
    </row>
    <row r="17" spans="1:17" ht="27.75" hidden="1" customHeight="1" x14ac:dyDescent="0.2">
      <c r="A17" s="43" t="s">
        <v>3323</v>
      </c>
      <c r="B17" s="383" t="s">
        <v>3324</v>
      </c>
      <c r="C17" s="379"/>
      <c r="D17" s="4"/>
      <c r="E17" s="4"/>
      <c r="F17" s="4"/>
      <c r="G17" s="4"/>
      <c r="H17" s="4"/>
      <c r="I17" s="4"/>
      <c r="J17" s="4"/>
      <c r="K17" s="4"/>
      <c r="L17" s="4"/>
      <c r="M17" s="4"/>
      <c r="N17" s="4"/>
      <c r="O17" s="4"/>
      <c r="P17" s="4"/>
      <c r="Q17" s="4"/>
    </row>
    <row r="18" spans="1:17" ht="27.75" hidden="1" customHeight="1" x14ac:dyDescent="0.2">
      <c r="A18" s="43" t="s">
        <v>3325</v>
      </c>
      <c r="B18" s="383" t="s">
        <v>3326</v>
      </c>
      <c r="C18" s="379"/>
      <c r="D18" s="4"/>
      <c r="E18" s="4"/>
      <c r="F18" s="4"/>
      <c r="G18" s="4"/>
      <c r="H18" s="4"/>
      <c r="I18" s="4"/>
      <c r="J18" s="4"/>
      <c r="K18" s="4"/>
      <c r="L18" s="4"/>
      <c r="M18" s="4"/>
      <c r="N18" s="4"/>
      <c r="O18" s="4"/>
      <c r="P18" s="4"/>
      <c r="Q18" s="4"/>
    </row>
    <row r="19" spans="1:17" ht="45" hidden="1" customHeight="1" x14ac:dyDescent="0.2">
      <c r="A19" s="43" t="s">
        <v>3325</v>
      </c>
      <c r="B19" s="383" t="s">
        <v>3327</v>
      </c>
      <c r="C19" s="379"/>
      <c r="D19" s="4"/>
      <c r="E19" s="4"/>
      <c r="F19" s="4"/>
      <c r="G19" s="4"/>
      <c r="H19" s="4"/>
      <c r="I19" s="4"/>
      <c r="J19" s="4"/>
      <c r="K19" s="4"/>
      <c r="L19" s="4"/>
      <c r="M19" s="4"/>
      <c r="N19" s="4"/>
      <c r="O19" s="4"/>
      <c r="P19" s="4"/>
      <c r="Q19" s="4"/>
    </row>
    <row r="20" spans="1:17" ht="45" hidden="1" customHeight="1" x14ac:dyDescent="0.2">
      <c r="A20" s="43" t="s">
        <v>3328</v>
      </c>
      <c r="B20" s="383" t="s">
        <v>3329</v>
      </c>
      <c r="C20" s="379"/>
      <c r="D20" s="4"/>
      <c r="E20" s="4"/>
      <c r="F20" s="4"/>
      <c r="G20" s="4"/>
      <c r="H20" s="4"/>
      <c r="I20" s="4"/>
      <c r="J20" s="4"/>
      <c r="K20" s="4"/>
      <c r="L20" s="4"/>
      <c r="M20" s="4"/>
      <c r="N20" s="4"/>
      <c r="O20" s="4"/>
      <c r="P20" s="4"/>
      <c r="Q20" s="4"/>
    </row>
    <row r="21" spans="1:17" ht="30" hidden="1" customHeight="1" x14ac:dyDescent="0.2">
      <c r="A21" s="43" t="s">
        <v>3330</v>
      </c>
      <c r="B21" s="383" t="s">
        <v>3331</v>
      </c>
      <c r="C21" s="379"/>
      <c r="D21" s="4"/>
      <c r="E21" s="4"/>
      <c r="F21" s="4"/>
      <c r="G21" s="4"/>
      <c r="H21" s="4"/>
      <c r="I21" s="4"/>
      <c r="J21" s="4"/>
      <c r="K21" s="4"/>
      <c r="L21" s="4"/>
      <c r="M21" s="4"/>
      <c r="N21" s="4"/>
      <c r="O21" s="4"/>
      <c r="P21" s="4"/>
      <c r="Q21" s="4"/>
    </row>
    <row r="22" spans="1:17" ht="30" hidden="1" customHeight="1" x14ac:dyDescent="0.2">
      <c r="A22" s="43" t="s">
        <v>3332</v>
      </c>
      <c r="B22" s="383" t="s">
        <v>3333</v>
      </c>
      <c r="C22" s="379"/>
      <c r="D22" s="4"/>
      <c r="E22" s="4"/>
      <c r="F22" s="4"/>
      <c r="G22" s="4"/>
      <c r="H22" s="4"/>
      <c r="I22" s="4"/>
      <c r="J22" s="4"/>
      <c r="K22" s="4"/>
      <c r="L22" s="4"/>
      <c r="M22" s="4"/>
      <c r="N22" s="4"/>
      <c r="O22" s="4"/>
      <c r="P22" s="4"/>
      <c r="Q22" s="4"/>
    </row>
    <row r="23" spans="1:17" ht="30" hidden="1" customHeight="1" x14ac:dyDescent="0.2">
      <c r="A23" s="43" t="s">
        <v>3334</v>
      </c>
      <c r="B23" s="383" t="s">
        <v>3335</v>
      </c>
      <c r="C23" s="379"/>
      <c r="D23" s="4"/>
      <c r="E23" s="4"/>
      <c r="F23" s="4"/>
      <c r="G23" s="4"/>
      <c r="H23" s="4"/>
      <c r="I23" s="4"/>
      <c r="J23" s="4"/>
      <c r="K23" s="4"/>
      <c r="L23" s="4"/>
      <c r="M23" s="4"/>
      <c r="N23" s="4"/>
      <c r="O23" s="4"/>
      <c r="P23" s="4"/>
      <c r="Q23" s="4"/>
    </row>
    <row r="24" spans="1:17" ht="30" hidden="1" customHeight="1" x14ac:dyDescent="0.2">
      <c r="A24" s="43" t="s">
        <v>3336</v>
      </c>
      <c r="B24" s="383" t="s">
        <v>3337</v>
      </c>
      <c r="C24" s="379"/>
      <c r="D24" s="4"/>
      <c r="E24" s="4"/>
      <c r="F24" s="4"/>
      <c r="G24" s="4"/>
      <c r="H24" s="4"/>
      <c r="I24" s="4"/>
      <c r="J24" s="4"/>
      <c r="K24" s="4"/>
      <c r="L24" s="4"/>
      <c r="M24" s="4"/>
      <c r="N24" s="4"/>
      <c r="O24" s="4"/>
      <c r="P24" s="4"/>
      <c r="Q24" s="4"/>
    </row>
    <row r="25" spans="1:17" ht="30" hidden="1" customHeight="1" x14ac:dyDescent="0.2">
      <c r="A25" s="43" t="s">
        <v>3338</v>
      </c>
      <c r="B25" s="383" t="s">
        <v>3339</v>
      </c>
      <c r="C25" s="379"/>
      <c r="D25" s="4"/>
      <c r="E25" s="4"/>
      <c r="F25" s="4"/>
      <c r="G25" s="4"/>
      <c r="H25" s="4"/>
      <c r="I25" s="4"/>
      <c r="J25" s="4"/>
      <c r="K25" s="4"/>
      <c r="L25" s="4"/>
      <c r="M25" s="4"/>
      <c r="N25" s="4"/>
      <c r="O25" s="4"/>
      <c r="P25" s="4"/>
      <c r="Q25" s="4"/>
    </row>
    <row r="26" spans="1:17" ht="30" hidden="1" customHeight="1" x14ac:dyDescent="0.2">
      <c r="A26" s="43" t="s">
        <v>3340</v>
      </c>
      <c r="B26" s="383" t="s">
        <v>3341</v>
      </c>
      <c r="C26" s="379"/>
      <c r="D26" s="4"/>
      <c r="E26" s="4"/>
      <c r="F26" s="4"/>
      <c r="G26" s="4"/>
      <c r="H26" s="4"/>
      <c r="I26" s="4"/>
      <c r="J26" s="4"/>
      <c r="K26" s="4"/>
      <c r="L26" s="4"/>
      <c r="M26" s="4"/>
      <c r="N26" s="4"/>
      <c r="O26" s="4"/>
      <c r="P26" s="4"/>
      <c r="Q26" s="4"/>
    </row>
    <row r="27" spans="1:17" ht="70.5" hidden="1" customHeight="1" x14ac:dyDescent="0.2">
      <c r="A27" s="43" t="s">
        <v>3342</v>
      </c>
      <c r="B27" s="383" t="s">
        <v>3343</v>
      </c>
      <c r="C27" s="379"/>
      <c r="D27" s="4"/>
      <c r="E27" s="4"/>
      <c r="F27" s="4"/>
      <c r="G27" s="4"/>
      <c r="H27" s="4"/>
      <c r="I27" s="4"/>
      <c r="J27" s="4"/>
      <c r="K27" s="4"/>
      <c r="L27" s="4"/>
      <c r="M27" s="4"/>
      <c r="N27" s="4"/>
      <c r="O27" s="4"/>
      <c r="P27" s="4"/>
      <c r="Q27" s="4"/>
    </row>
    <row r="28" spans="1:17" ht="48" hidden="1" customHeight="1" x14ac:dyDescent="0.2">
      <c r="A28" s="43" t="s">
        <v>3344</v>
      </c>
      <c r="B28" s="383" t="s">
        <v>3345</v>
      </c>
      <c r="C28" s="379"/>
      <c r="D28" s="4"/>
      <c r="E28" s="4"/>
      <c r="F28" s="4"/>
      <c r="G28" s="4"/>
      <c r="H28" s="4"/>
      <c r="I28" s="4"/>
      <c r="J28" s="4"/>
      <c r="K28" s="4"/>
      <c r="L28" s="4"/>
      <c r="M28" s="4"/>
      <c r="N28" s="4"/>
      <c r="O28" s="4"/>
      <c r="P28" s="4"/>
      <c r="Q28" s="4"/>
    </row>
    <row r="29" spans="1:17" ht="100.5" hidden="1" customHeight="1" x14ac:dyDescent="0.2">
      <c r="A29" s="43" t="s">
        <v>3346</v>
      </c>
      <c r="B29" s="383" t="s">
        <v>3347</v>
      </c>
      <c r="C29" s="379"/>
      <c r="D29" s="4"/>
      <c r="E29" s="4"/>
      <c r="F29" s="4"/>
      <c r="G29" s="4"/>
      <c r="H29" s="4"/>
      <c r="I29" s="4"/>
      <c r="J29" s="4"/>
      <c r="K29" s="4"/>
      <c r="L29" s="4"/>
      <c r="M29" s="4"/>
      <c r="N29" s="4"/>
      <c r="O29" s="4"/>
      <c r="P29" s="4"/>
      <c r="Q29" s="4"/>
    </row>
    <row r="30" spans="1:17" ht="45" hidden="1" customHeight="1" x14ac:dyDescent="0.2">
      <c r="A30" s="43" t="s">
        <v>3348</v>
      </c>
      <c r="B30" s="383" t="s">
        <v>3349</v>
      </c>
      <c r="C30" s="379"/>
      <c r="D30" s="4"/>
      <c r="E30" s="4"/>
      <c r="F30" s="4"/>
      <c r="G30" s="4"/>
      <c r="H30" s="4"/>
      <c r="I30" s="4"/>
      <c r="J30" s="4"/>
      <c r="K30" s="4"/>
      <c r="L30" s="4"/>
      <c r="M30" s="4"/>
      <c r="N30" s="4"/>
      <c r="O30" s="4"/>
      <c r="P30" s="4"/>
      <c r="Q30" s="4"/>
    </row>
    <row r="31" spans="1:17" ht="45" hidden="1" customHeight="1" x14ac:dyDescent="0.2">
      <c r="A31" s="43" t="s">
        <v>3350</v>
      </c>
      <c r="B31" s="383" t="s">
        <v>3351</v>
      </c>
      <c r="C31" s="379"/>
      <c r="D31" s="4"/>
      <c r="E31" s="4"/>
      <c r="F31" s="4"/>
      <c r="G31" s="4"/>
      <c r="H31" s="4"/>
      <c r="I31" s="4"/>
      <c r="J31" s="4"/>
      <c r="K31" s="4"/>
      <c r="L31" s="4"/>
      <c r="M31" s="4"/>
      <c r="N31" s="4"/>
      <c r="O31" s="4"/>
      <c r="P31" s="4"/>
      <c r="Q31" s="4"/>
    </row>
    <row r="32" spans="1:17" ht="45" hidden="1" customHeight="1" x14ac:dyDescent="0.2">
      <c r="A32" s="43" t="s">
        <v>3352</v>
      </c>
      <c r="B32" s="383" t="s">
        <v>3353</v>
      </c>
      <c r="C32" s="379"/>
      <c r="D32" s="4"/>
      <c r="E32" s="4"/>
      <c r="F32" s="4"/>
      <c r="G32" s="4"/>
      <c r="H32" s="4"/>
      <c r="I32" s="4"/>
      <c r="J32" s="4"/>
      <c r="K32" s="4"/>
      <c r="L32" s="4"/>
      <c r="M32" s="4"/>
      <c r="N32" s="4"/>
      <c r="O32" s="4"/>
      <c r="P32" s="4"/>
      <c r="Q32" s="4"/>
    </row>
    <row r="33" spans="1:17" ht="72" hidden="1" customHeight="1" x14ac:dyDescent="0.2">
      <c r="A33" s="43" t="s">
        <v>3354</v>
      </c>
      <c r="B33" s="383" t="s">
        <v>3355</v>
      </c>
      <c r="C33" s="379"/>
      <c r="D33" s="4"/>
      <c r="E33" s="4"/>
      <c r="F33" s="4"/>
      <c r="G33" s="4"/>
      <c r="H33" s="4"/>
      <c r="I33" s="4"/>
      <c r="J33" s="4"/>
      <c r="K33" s="4"/>
      <c r="L33" s="4"/>
      <c r="M33" s="4"/>
      <c r="N33" s="4"/>
      <c r="O33" s="4"/>
      <c r="P33" s="4"/>
      <c r="Q33" s="4"/>
    </row>
    <row r="34" spans="1:17" ht="79.5" hidden="1" customHeight="1" x14ac:dyDescent="0.2">
      <c r="A34" s="43" t="s">
        <v>3356</v>
      </c>
      <c r="B34" s="383" t="s">
        <v>3357</v>
      </c>
      <c r="C34" s="379"/>
      <c r="D34" s="4"/>
      <c r="E34" s="4"/>
      <c r="F34" s="4"/>
      <c r="G34" s="4"/>
      <c r="H34" s="4"/>
      <c r="I34" s="4"/>
      <c r="J34" s="4"/>
      <c r="K34" s="4"/>
      <c r="L34" s="4"/>
      <c r="M34" s="4"/>
      <c r="N34" s="4"/>
      <c r="O34" s="4"/>
      <c r="P34" s="4"/>
      <c r="Q34" s="4"/>
    </row>
    <row r="35" spans="1:17" ht="70.5" hidden="1" customHeight="1" x14ac:dyDescent="0.2">
      <c r="A35" s="43" t="s">
        <v>3358</v>
      </c>
      <c r="B35" s="383" t="s">
        <v>3359</v>
      </c>
      <c r="C35" s="379"/>
      <c r="D35" s="4"/>
      <c r="E35" s="4"/>
      <c r="F35" s="4"/>
      <c r="G35" s="4"/>
      <c r="H35" s="4"/>
      <c r="I35" s="4"/>
      <c r="J35" s="4"/>
      <c r="K35" s="4"/>
      <c r="L35" s="4"/>
      <c r="M35" s="4"/>
      <c r="N35" s="4"/>
      <c r="O35" s="4"/>
      <c r="P35" s="4"/>
      <c r="Q35" s="4"/>
    </row>
    <row r="36" spans="1:17" ht="45.75" hidden="1" customHeight="1" x14ac:dyDescent="0.2">
      <c r="A36" s="43" t="s">
        <v>3360</v>
      </c>
      <c r="B36" s="383" t="s">
        <v>3361</v>
      </c>
      <c r="C36" s="379"/>
      <c r="D36" s="4"/>
      <c r="E36" s="4"/>
      <c r="F36" s="4"/>
      <c r="G36" s="4"/>
      <c r="H36" s="4"/>
      <c r="I36" s="4"/>
      <c r="J36" s="4"/>
      <c r="K36" s="4"/>
      <c r="L36" s="4"/>
      <c r="M36" s="4"/>
      <c r="N36" s="4"/>
      <c r="O36" s="4"/>
      <c r="P36" s="4"/>
      <c r="Q36" s="4"/>
    </row>
    <row r="37" spans="1:17" ht="54.75" hidden="1" customHeight="1" x14ac:dyDescent="0.2">
      <c r="A37" s="43" t="s">
        <v>3362</v>
      </c>
      <c r="B37" s="383" t="s">
        <v>3363</v>
      </c>
      <c r="C37" s="379"/>
      <c r="D37" s="4"/>
      <c r="E37" s="4"/>
      <c r="F37" s="4"/>
      <c r="G37" s="4"/>
      <c r="H37" s="4"/>
      <c r="I37" s="4"/>
      <c r="J37" s="4"/>
      <c r="K37" s="4"/>
      <c r="L37" s="4"/>
      <c r="M37" s="4"/>
      <c r="N37" s="4"/>
      <c r="O37" s="4"/>
      <c r="P37" s="4"/>
      <c r="Q37" s="4"/>
    </row>
    <row r="38" spans="1:17" ht="37.5" hidden="1" customHeight="1" x14ac:dyDescent="0.2">
      <c r="A38" s="43" t="s">
        <v>3364</v>
      </c>
      <c r="B38" s="383" t="s">
        <v>3365</v>
      </c>
      <c r="C38" s="379"/>
      <c r="D38" s="4"/>
      <c r="E38" s="4"/>
      <c r="F38" s="4"/>
      <c r="G38" s="4"/>
      <c r="H38" s="4"/>
      <c r="I38" s="4"/>
      <c r="J38" s="4"/>
      <c r="K38" s="4"/>
      <c r="L38" s="4"/>
      <c r="M38" s="4"/>
      <c r="N38" s="4"/>
      <c r="O38" s="4"/>
      <c r="P38" s="4"/>
      <c r="Q38" s="4"/>
    </row>
    <row r="39" spans="1:17" ht="61.5" hidden="1" customHeight="1" x14ac:dyDescent="0.2">
      <c r="A39" s="43" t="s">
        <v>3366</v>
      </c>
      <c r="B39" s="383" t="s">
        <v>3367</v>
      </c>
      <c r="C39" s="379"/>
      <c r="D39" s="4"/>
      <c r="E39" s="4"/>
      <c r="F39" s="4"/>
      <c r="G39" s="4"/>
      <c r="H39" s="4"/>
      <c r="I39" s="4"/>
      <c r="J39" s="4"/>
      <c r="K39" s="4"/>
      <c r="L39" s="4"/>
      <c r="M39" s="4"/>
      <c r="N39" s="4"/>
      <c r="O39" s="4"/>
      <c r="P39" s="4"/>
      <c r="Q39" s="4"/>
    </row>
    <row r="40" spans="1:17" ht="53.25" hidden="1" customHeight="1" x14ac:dyDescent="0.2">
      <c r="A40" s="43" t="s">
        <v>3368</v>
      </c>
      <c r="B40" s="383" t="s">
        <v>3369</v>
      </c>
      <c r="C40" s="379"/>
      <c r="D40" s="4"/>
      <c r="E40" s="4"/>
      <c r="F40" s="4"/>
      <c r="G40" s="4"/>
      <c r="H40" s="4"/>
      <c r="I40" s="4"/>
      <c r="J40" s="4"/>
      <c r="K40" s="4"/>
      <c r="L40" s="4"/>
      <c r="M40" s="4"/>
      <c r="N40" s="4"/>
      <c r="O40" s="4"/>
      <c r="P40" s="4"/>
      <c r="Q40" s="4"/>
    </row>
    <row r="41" spans="1:17" ht="73.5" hidden="1" customHeight="1" x14ac:dyDescent="0.2">
      <c r="A41" s="43" t="s">
        <v>3370</v>
      </c>
      <c r="B41" s="383" t="s">
        <v>3371</v>
      </c>
      <c r="C41" s="379"/>
      <c r="D41" s="4"/>
      <c r="E41" s="4"/>
      <c r="F41" s="4"/>
      <c r="G41" s="4"/>
      <c r="H41" s="4"/>
      <c r="I41" s="4"/>
      <c r="J41" s="4"/>
      <c r="K41" s="4"/>
      <c r="L41" s="4"/>
      <c r="M41" s="4"/>
      <c r="N41" s="4"/>
      <c r="O41" s="4"/>
      <c r="P41" s="4"/>
      <c r="Q41" s="4"/>
    </row>
    <row r="42" spans="1:17" ht="57.75" hidden="1" customHeight="1" x14ac:dyDescent="0.2">
      <c r="A42" s="43" t="s">
        <v>3372</v>
      </c>
      <c r="B42" s="383" t="s">
        <v>3373</v>
      </c>
      <c r="C42" s="379"/>
      <c r="D42" s="4"/>
      <c r="E42" s="4"/>
      <c r="F42" s="4"/>
      <c r="G42" s="4"/>
      <c r="H42" s="4"/>
      <c r="I42" s="4"/>
      <c r="J42" s="4"/>
      <c r="K42" s="4"/>
      <c r="L42" s="4"/>
      <c r="M42" s="4"/>
      <c r="N42" s="4"/>
      <c r="O42" s="4"/>
      <c r="P42" s="4"/>
      <c r="Q42" s="4"/>
    </row>
    <row r="43" spans="1:17" ht="84" hidden="1" customHeight="1" x14ac:dyDescent="0.2">
      <c r="A43" s="43" t="s">
        <v>3374</v>
      </c>
      <c r="B43" s="383" t="s">
        <v>3375</v>
      </c>
      <c r="C43" s="379"/>
      <c r="D43" s="4"/>
      <c r="E43" s="4"/>
      <c r="F43" s="4"/>
      <c r="G43" s="4"/>
      <c r="H43" s="4"/>
      <c r="I43" s="4"/>
      <c r="J43" s="4"/>
      <c r="K43" s="4"/>
      <c r="L43" s="4"/>
      <c r="M43" s="4"/>
      <c r="N43" s="4"/>
      <c r="O43" s="4"/>
      <c r="P43" s="4"/>
      <c r="Q43" s="4"/>
    </row>
    <row r="44" spans="1:17" ht="48" hidden="1" customHeight="1" x14ac:dyDescent="0.2">
      <c r="A44" s="43" t="s">
        <v>3376</v>
      </c>
      <c r="B44" s="383" t="s">
        <v>3377</v>
      </c>
      <c r="C44" s="379"/>
      <c r="D44" s="4"/>
      <c r="E44" s="4"/>
      <c r="F44" s="4"/>
      <c r="G44" s="4"/>
      <c r="H44" s="4"/>
      <c r="I44" s="4"/>
      <c r="J44" s="4"/>
      <c r="K44" s="4"/>
      <c r="L44" s="4"/>
      <c r="M44" s="4"/>
      <c r="N44" s="4"/>
      <c r="O44" s="4"/>
      <c r="P44" s="4"/>
      <c r="Q44" s="4"/>
    </row>
    <row r="45" spans="1:17" ht="57" hidden="1" customHeight="1" x14ac:dyDescent="0.2">
      <c r="A45" s="43" t="s">
        <v>3378</v>
      </c>
      <c r="B45" s="383" t="s">
        <v>3379</v>
      </c>
      <c r="C45" s="379"/>
      <c r="D45" s="4"/>
      <c r="E45" s="4"/>
      <c r="F45" s="4"/>
      <c r="G45" s="4"/>
      <c r="H45" s="4"/>
      <c r="I45" s="4"/>
      <c r="J45" s="4"/>
      <c r="K45" s="4"/>
      <c r="L45" s="4"/>
      <c r="M45" s="4"/>
      <c r="N45" s="4"/>
      <c r="O45" s="4"/>
      <c r="P45" s="4"/>
      <c r="Q45" s="4"/>
    </row>
    <row r="46" spans="1:17" ht="73.5" hidden="1" customHeight="1" x14ac:dyDescent="0.2">
      <c r="A46" s="43" t="s">
        <v>3380</v>
      </c>
      <c r="B46" s="384" t="s">
        <v>3381</v>
      </c>
      <c r="C46" s="379"/>
      <c r="D46" s="41"/>
      <c r="E46" s="4"/>
      <c r="F46" s="4"/>
      <c r="G46" s="4"/>
      <c r="H46" s="4"/>
      <c r="I46" s="4"/>
      <c r="J46" s="4"/>
      <c r="K46" s="4"/>
      <c r="L46" s="4"/>
      <c r="M46" s="4"/>
      <c r="N46" s="4"/>
      <c r="O46" s="4"/>
      <c r="P46" s="4"/>
      <c r="Q46" s="4"/>
    </row>
    <row r="47" spans="1:17" ht="66" hidden="1" customHeight="1" x14ac:dyDescent="0.2">
      <c r="A47" s="48" t="s">
        <v>3382</v>
      </c>
      <c r="B47" s="385" t="s">
        <v>3383</v>
      </c>
      <c r="C47" s="385"/>
      <c r="D47" s="4"/>
      <c r="E47" s="4"/>
      <c r="F47" s="4"/>
      <c r="G47" s="4"/>
      <c r="H47" s="4"/>
      <c r="I47" s="4"/>
      <c r="J47" s="4"/>
      <c r="K47" s="4"/>
      <c r="L47" s="4"/>
      <c r="M47" s="4"/>
      <c r="N47" s="4"/>
      <c r="O47" s="4"/>
      <c r="P47" s="4"/>
      <c r="Q47" s="4"/>
    </row>
    <row r="48" spans="1:17" ht="123.75" customHeight="1" x14ac:dyDescent="0.2">
      <c r="A48" s="271" t="s">
        <v>3384</v>
      </c>
      <c r="B48" s="382" t="s">
        <v>3385</v>
      </c>
      <c r="C48" s="381"/>
      <c r="D48" s="4"/>
      <c r="E48" s="4"/>
      <c r="F48" s="4"/>
      <c r="G48" s="4"/>
      <c r="H48" s="4"/>
      <c r="I48" s="4"/>
      <c r="J48" s="4"/>
      <c r="K48" s="4"/>
      <c r="L48" s="4"/>
      <c r="M48" s="4"/>
      <c r="N48" s="4"/>
      <c r="O48" s="4"/>
      <c r="P48" s="4"/>
      <c r="Q48" s="4"/>
    </row>
    <row r="49" spans="1:17" ht="34.5" customHeight="1" x14ac:dyDescent="0.2">
      <c r="A49" s="271" t="s">
        <v>3386</v>
      </c>
      <c r="B49" s="380" t="s">
        <v>3387</v>
      </c>
      <c r="C49" s="381"/>
      <c r="D49" s="4"/>
      <c r="E49" s="4"/>
      <c r="F49" s="4"/>
      <c r="G49" s="4"/>
      <c r="H49" s="4"/>
      <c r="I49" s="4"/>
      <c r="J49" s="4"/>
      <c r="K49" s="4"/>
      <c r="L49" s="4"/>
      <c r="M49" s="4"/>
      <c r="N49" s="4"/>
      <c r="O49" s="4"/>
      <c r="P49" s="4"/>
      <c r="Q49" s="4"/>
    </row>
    <row r="50" spans="1:17" ht="34.5" customHeight="1" x14ac:dyDescent="0.2">
      <c r="A50" s="271" t="s">
        <v>3388</v>
      </c>
      <c r="B50" s="380" t="s">
        <v>3389</v>
      </c>
      <c r="C50" s="381"/>
      <c r="D50" s="4"/>
      <c r="E50" s="4"/>
      <c r="F50" s="4"/>
      <c r="G50" s="4"/>
      <c r="H50" s="4"/>
      <c r="I50" s="4"/>
      <c r="J50" s="4"/>
      <c r="K50" s="4"/>
      <c r="L50" s="4"/>
      <c r="M50" s="4"/>
      <c r="N50" s="4"/>
      <c r="O50" s="4"/>
      <c r="P50" s="4"/>
      <c r="Q50" s="4"/>
    </row>
    <row r="51" spans="1:17" ht="31.5" customHeight="1" x14ac:dyDescent="0.2">
      <c r="A51" s="313" t="s">
        <v>3390</v>
      </c>
      <c r="B51" s="378" t="s">
        <v>3391</v>
      </c>
      <c r="C51" s="379"/>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berna</cp:lastModifiedBy>
  <cp:lastPrinted>2023-02-07T09:02:11Z</cp:lastPrinted>
  <dcterms:created xsi:type="dcterms:W3CDTF">2022-04-01T05:14:30Z</dcterms:created>
  <dcterms:modified xsi:type="dcterms:W3CDTF">2023-02-07T09:24:57Z</dcterms:modified>
</cp:coreProperties>
</file>